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ABLO INFORMATICA\Desktop\CUENTA PUBLICA ANUAL 2019 JAPAC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1570" windowHeight="8055" firstSheet="7" activeTab="17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7" i="5" l="1"/>
  <c r="C67" i="5"/>
  <c r="D67" i="5"/>
  <c r="E67" i="5"/>
  <c r="C47" i="1"/>
  <c r="B47" i="1"/>
  <c r="B17" i="1"/>
  <c r="C17" i="1"/>
  <c r="B25" i="1"/>
  <c r="C25" i="1"/>
  <c r="B31" i="1"/>
  <c r="C31" i="1"/>
  <c r="E19" i="1"/>
  <c r="F19" i="1"/>
  <c r="E23" i="1"/>
  <c r="F23" i="1"/>
  <c r="G138" i="6"/>
  <c r="G139" i="6"/>
  <c r="G140" i="6"/>
  <c r="G141" i="6"/>
  <c r="G142" i="6"/>
  <c r="G144" i="6"/>
  <c r="G145" i="6"/>
  <c r="G137" i="6"/>
  <c r="C137" i="6"/>
  <c r="D137" i="6"/>
  <c r="E137" i="6"/>
  <c r="F137" i="6"/>
  <c r="B137" i="6"/>
  <c r="C62" i="6"/>
  <c r="D62" i="6"/>
  <c r="E62" i="6"/>
  <c r="F62" i="6"/>
  <c r="G63" i="6"/>
  <c r="G64" i="6"/>
  <c r="G65" i="6"/>
  <c r="G66" i="6"/>
  <c r="G67" i="6"/>
  <c r="G69" i="6"/>
  <c r="G70" i="6"/>
  <c r="G62" i="6"/>
  <c r="B62" i="6"/>
  <c r="B8" i="10"/>
  <c r="C6" i="23"/>
  <c r="B9" i="1"/>
  <c r="H25" i="23"/>
  <c r="G25" i="23"/>
  <c r="F25" i="23"/>
  <c r="E25" i="23"/>
  <c r="D25" i="23"/>
  <c r="G30" i="9"/>
  <c r="G31" i="9"/>
  <c r="G29" i="9"/>
  <c r="G26" i="9"/>
  <c r="G27" i="9"/>
  <c r="G25" i="9"/>
  <c r="G23" i="9"/>
  <c r="G22" i="9"/>
  <c r="G19" i="9"/>
  <c r="G18" i="9"/>
  <c r="G17" i="9"/>
  <c r="G14" i="9"/>
  <c r="G15" i="9"/>
  <c r="G13" i="9"/>
  <c r="G11" i="9"/>
  <c r="G10" i="9"/>
  <c r="C7" i="23"/>
  <c r="A2" i="9"/>
  <c r="A2" i="6"/>
  <c r="G73" i="8"/>
  <c r="G74" i="8"/>
  <c r="G75" i="8"/>
  <c r="G72" i="8"/>
  <c r="G71" i="8"/>
  <c r="G63" i="8"/>
  <c r="G64" i="8"/>
  <c r="G65" i="8"/>
  <c r="G66" i="8"/>
  <c r="G67" i="8"/>
  <c r="G68" i="8"/>
  <c r="G69" i="8"/>
  <c r="G70" i="8"/>
  <c r="G62" i="8"/>
  <c r="G55" i="8"/>
  <c r="G56" i="8"/>
  <c r="G57" i="8"/>
  <c r="G58" i="8"/>
  <c r="G59" i="8"/>
  <c r="G60" i="8"/>
  <c r="G54" i="8"/>
  <c r="G46" i="8"/>
  <c r="G47" i="8"/>
  <c r="G48" i="8"/>
  <c r="G49" i="8"/>
  <c r="G50" i="8"/>
  <c r="G51" i="8"/>
  <c r="G52" i="8"/>
  <c r="G45" i="8"/>
  <c r="G39" i="8"/>
  <c r="G40" i="8"/>
  <c r="G41" i="8"/>
  <c r="G38" i="8"/>
  <c r="G11" i="8"/>
  <c r="G12" i="8"/>
  <c r="G13" i="8"/>
  <c r="G14" i="8"/>
  <c r="G15" i="8"/>
  <c r="G16" i="8"/>
  <c r="G17" i="8"/>
  <c r="G18" i="8"/>
  <c r="G10" i="8"/>
  <c r="G20" i="8"/>
  <c r="G21" i="8"/>
  <c r="G22" i="8"/>
  <c r="G23" i="8"/>
  <c r="G24" i="8"/>
  <c r="G25" i="8"/>
  <c r="G26" i="8"/>
  <c r="G19" i="8"/>
  <c r="G28" i="8"/>
  <c r="G29" i="8"/>
  <c r="G30" i="8"/>
  <c r="G31" i="8"/>
  <c r="G32" i="8"/>
  <c r="G33" i="8"/>
  <c r="G34" i="8"/>
  <c r="G35" i="8"/>
  <c r="G36" i="8"/>
  <c r="G27" i="8"/>
  <c r="G37" i="8"/>
  <c r="G21" i="7"/>
  <c r="G22" i="7"/>
  <c r="G23" i="7"/>
  <c r="G24" i="7"/>
  <c r="G25" i="7"/>
  <c r="G26" i="7"/>
  <c r="G27" i="7"/>
  <c r="G20" i="7"/>
  <c r="G11" i="7"/>
  <c r="G12" i="7"/>
  <c r="G13" i="7"/>
  <c r="G14" i="7"/>
  <c r="G15" i="7"/>
  <c r="G16" i="7"/>
  <c r="G17" i="7"/>
  <c r="G10" i="7"/>
  <c r="B10" i="6"/>
  <c r="B18" i="6"/>
  <c r="B28" i="6"/>
  <c r="B38" i="6"/>
  <c r="B48" i="6"/>
  <c r="B58" i="6"/>
  <c r="B71" i="6"/>
  <c r="B75" i="6"/>
  <c r="B9" i="6"/>
  <c r="G152" i="6"/>
  <c r="G153" i="6"/>
  <c r="G154" i="6"/>
  <c r="G155" i="6"/>
  <c r="G156" i="6"/>
  <c r="G157" i="6"/>
  <c r="G151" i="6"/>
  <c r="G148" i="6"/>
  <c r="G149" i="6"/>
  <c r="G147" i="6"/>
  <c r="G143" i="6"/>
  <c r="G135" i="6"/>
  <c r="G136" i="6"/>
  <c r="G134" i="6"/>
  <c r="G125" i="6"/>
  <c r="G126" i="6"/>
  <c r="G127" i="6"/>
  <c r="G128" i="6"/>
  <c r="G129" i="6"/>
  <c r="G130" i="6"/>
  <c r="G131" i="6"/>
  <c r="G132" i="6"/>
  <c r="G124" i="6"/>
  <c r="G115" i="6"/>
  <c r="G116" i="6"/>
  <c r="G117" i="6"/>
  <c r="G118" i="6"/>
  <c r="G119" i="6"/>
  <c r="G120" i="6"/>
  <c r="G121" i="6"/>
  <c r="G122" i="6"/>
  <c r="G114" i="6"/>
  <c r="G105" i="6"/>
  <c r="G106" i="6"/>
  <c r="G107" i="6"/>
  <c r="G108" i="6"/>
  <c r="G109" i="6"/>
  <c r="G110" i="6"/>
  <c r="G111" i="6"/>
  <c r="G112" i="6"/>
  <c r="G104" i="6"/>
  <c r="G95" i="6"/>
  <c r="G96" i="6"/>
  <c r="G97" i="6"/>
  <c r="G98" i="6"/>
  <c r="G99" i="6"/>
  <c r="G100" i="6"/>
  <c r="G101" i="6"/>
  <c r="G102" i="6"/>
  <c r="G94" i="6"/>
  <c r="G87" i="6"/>
  <c r="G88" i="6"/>
  <c r="G89" i="6"/>
  <c r="G90" i="6"/>
  <c r="G91" i="6"/>
  <c r="G92" i="6"/>
  <c r="G86" i="6"/>
  <c r="G77" i="6"/>
  <c r="G78" i="6"/>
  <c r="G79" i="6"/>
  <c r="G80" i="6"/>
  <c r="G81" i="6"/>
  <c r="G82" i="6"/>
  <c r="G76" i="6"/>
  <c r="G73" i="6"/>
  <c r="G74" i="6"/>
  <c r="G72" i="6"/>
  <c r="G68" i="6"/>
  <c r="G60" i="6"/>
  <c r="G61" i="6"/>
  <c r="G59" i="6"/>
  <c r="G50" i="6"/>
  <c r="G51" i="6"/>
  <c r="G52" i="6"/>
  <c r="G53" i="6"/>
  <c r="G54" i="6"/>
  <c r="G55" i="6"/>
  <c r="G56" i="6"/>
  <c r="G57" i="6"/>
  <c r="G49" i="6"/>
  <c r="G40" i="6"/>
  <c r="G41" i="6"/>
  <c r="G42" i="6"/>
  <c r="G43" i="6"/>
  <c r="G44" i="6"/>
  <c r="G45" i="6"/>
  <c r="G46" i="6"/>
  <c r="G47" i="6"/>
  <c r="G39" i="6"/>
  <c r="G30" i="6"/>
  <c r="G31" i="6"/>
  <c r="G32" i="6"/>
  <c r="G33" i="6"/>
  <c r="G34" i="6"/>
  <c r="G35" i="6"/>
  <c r="G36" i="6"/>
  <c r="G37" i="6"/>
  <c r="G29" i="6"/>
  <c r="G20" i="6"/>
  <c r="G21" i="6"/>
  <c r="G22" i="6"/>
  <c r="G23" i="6"/>
  <c r="G24" i="6"/>
  <c r="G25" i="6"/>
  <c r="G26" i="6"/>
  <c r="G27" i="6"/>
  <c r="G19" i="6"/>
  <c r="G11" i="6"/>
  <c r="B7" i="13"/>
  <c r="G12" i="6"/>
  <c r="G18" i="6"/>
  <c r="G13" i="6"/>
  <c r="G14" i="6"/>
  <c r="G15" i="6"/>
  <c r="G16" i="6"/>
  <c r="G17" i="6"/>
  <c r="G10" i="6"/>
  <c r="G9" i="5"/>
  <c r="G10" i="5"/>
  <c r="G11" i="5"/>
  <c r="G12" i="5"/>
  <c r="G13" i="5"/>
  <c r="G14" i="5"/>
  <c r="G16" i="5"/>
  <c r="G28" i="5"/>
  <c r="G37" i="5"/>
  <c r="G41" i="5"/>
  <c r="G42" i="5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C29" i="13"/>
  <c r="Q22" i="31"/>
  <c r="D7" i="13"/>
  <c r="D29" i="13"/>
  <c r="R22" i="31"/>
  <c r="E7" i="13"/>
  <c r="E29" i="13"/>
  <c r="S22" i="31"/>
  <c r="F7" i="13"/>
  <c r="F29" i="13"/>
  <c r="T22" i="31"/>
  <c r="G7" i="13"/>
  <c r="G29" i="13"/>
  <c r="U22" i="31"/>
  <c r="U2" i="31"/>
  <c r="Q2" i="31"/>
  <c r="R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/>
  <c r="C7" i="12"/>
  <c r="C31" i="12"/>
  <c r="Q23" i="30"/>
  <c r="D7" i="12"/>
  <c r="D31" i="12"/>
  <c r="R23" i="30"/>
  <c r="E7" i="12"/>
  <c r="E31" i="12"/>
  <c r="S23" i="30"/>
  <c r="F7" i="12"/>
  <c r="F31" i="12"/>
  <c r="T23" i="30"/>
  <c r="G7" i="12"/>
  <c r="G31" i="12"/>
  <c r="U23" i="30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Q2" i="30"/>
  <c r="R2" i="30"/>
  <c r="S2" i="30"/>
  <c r="T2" i="30"/>
  <c r="U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/>
  <c r="P22" i="29"/>
  <c r="C8" i="11"/>
  <c r="C30" i="11"/>
  <c r="Q22" i="29"/>
  <c r="D8" i="11"/>
  <c r="D30" i="11"/>
  <c r="R22" i="29"/>
  <c r="E8" i="11"/>
  <c r="E30" i="11"/>
  <c r="S22" i="29"/>
  <c r="F8" i="11"/>
  <c r="F30" i="11"/>
  <c r="T22" i="29"/>
  <c r="G8" i="11"/>
  <c r="G30" i="11"/>
  <c r="U22" i="29"/>
  <c r="Q2" i="29"/>
  <c r="R2" i="29"/>
  <c r="S2" i="29"/>
  <c r="T2" i="29"/>
  <c r="U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C32" i="10"/>
  <c r="Q23" i="28"/>
  <c r="D32" i="10"/>
  <c r="R23" i="28"/>
  <c r="E32" i="10"/>
  <c r="S23" i="28"/>
  <c r="F32" i="10"/>
  <c r="T23" i="28"/>
  <c r="G32" i="10"/>
  <c r="U23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/>
  <c r="P22" i="28"/>
  <c r="B32" i="10"/>
  <c r="P23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C9" i="9"/>
  <c r="Q2" i="27"/>
  <c r="D12" i="9"/>
  <c r="D16" i="9"/>
  <c r="D9" i="9"/>
  <c r="R2" i="27"/>
  <c r="E12" i="9"/>
  <c r="E16" i="9"/>
  <c r="E9" i="9"/>
  <c r="S2" i="27"/>
  <c r="F12" i="9"/>
  <c r="F16" i="9"/>
  <c r="F9" i="9"/>
  <c r="T2" i="27"/>
  <c r="G12" i="9"/>
  <c r="G16" i="9"/>
  <c r="G9" i="9"/>
  <c r="U2" i="27"/>
  <c r="Q3" i="27"/>
  <c r="R3" i="27"/>
  <c r="S3" i="27"/>
  <c r="T3" i="27"/>
  <c r="U3" i="27"/>
  <c r="Q4" i="27"/>
  <c r="R4" i="27"/>
  <c r="S4" i="27"/>
  <c r="T4" i="27"/>
  <c r="U4" i="27"/>
  <c r="Q5" i="27"/>
  <c r="R5" i="27"/>
  <c r="S5" i="27"/>
  <c r="T5" i="27"/>
  <c r="U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9" i="27"/>
  <c r="R9" i="27"/>
  <c r="S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C21" i="9"/>
  <c r="Q13" i="27"/>
  <c r="D24" i="9"/>
  <c r="D28" i="9"/>
  <c r="D21" i="9"/>
  <c r="R13" i="27"/>
  <c r="E24" i="9"/>
  <c r="E28" i="9"/>
  <c r="E21" i="9"/>
  <c r="S13" i="27"/>
  <c r="F24" i="9"/>
  <c r="F28" i="9"/>
  <c r="F21" i="9"/>
  <c r="T13" i="27"/>
  <c r="G24" i="9"/>
  <c r="G28" i="9"/>
  <c r="G21" i="9"/>
  <c r="U13" i="27"/>
  <c r="Q14" i="27"/>
  <c r="R14" i="27"/>
  <c r="S14" i="27"/>
  <c r="T14" i="27"/>
  <c r="U14" i="27"/>
  <c r="Q15" i="27"/>
  <c r="R15" i="27"/>
  <c r="S15" i="27"/>
  <c r="T15" i="27"/>
  <c r="U15" i="27"/>
  <c r="Q16" i="27"/>
  <c r="R16" i="27"/>
  <c r="S16" i="27"/>
  <c r="T16" i="27"/>
  <c r="U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Q20" i="27"/>
  <c r="R20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C33" i="9"/>
  <c r="Q24" i="27"/>
  <c r="D33" i="9"/>
  <c r="R24" i="27"/>
  <c r="E33" i="9"/>
  <c r="S24" i="27"/>
  <c r="F33" i="9"/>
  <c r="T24" i="27"/>
  <c r="G33" i="9"/>
  <c r="U24" i="27"/>
  <c r="P3" i="27"/>
  <c r="P4" i="27"/>
  <c r="B12" i="9"/>
  <c r="P5" i="27"/>
  <c r="P6" i="27"/>
  <c r="P7" i="27"/>
  <c r="P8" i="27"/>
  <c r="B16" i="9"/>
  <c r="P9" i="27"/>
  <c r="P10" i="27"/>
  <c r="P11" i="27"/>
  <c r="P12" i="27"/>
  <c r="B24" i="9"/>
  <c r="B28" i="9"/>
  <c r="B21" i="9"/>
  <c r="P13" i="27"/>
  <c r="P14" i="27"/>
  <c r="P15" i="27"/>
  <c r="P16" i="27"/>
  <c r="P17" i="27"/>
  <c r="P18" i="27"/>
  <c r="P19" i="27"/>
  <c r="P20" i="27"/>
  <c r="P21" i="27"/>
  <c r="P22" i="27"/>
  <c r="P23" i="27"/>
  <c r="B9" i="9"/>
  <c r="B33" i="9"/>
  <c r="P24" i="27"/>
  <c r="P2" i="27"/>
  <c r="A5" i="27"/>
  <c r="A4" i="27"/>
  <c r="A3" i="27"/>
  <c r="A2" i="27"/>
  <c r="C10" i="8"/>
  <c r="C19" i="8"/>
  <c r="C27" i="8"/>
  <c r="C37" i="8"/>
  <c r="C9" i="8"/>
  <c r="Q2" i="26"/>
  <c r="D10" i="8"/>
  <c r="D19" i="8"/>
  <c r="D27" i="8"/>
  <c r="D37" i="8"/>
  <c r="D9" i="8"/>
  <c r="R2" i="26"/>
  <c r="E10" i="8"/>
  <c r="E19" i="8"/>
  <c r="E27" i="8"/>
  <c r="E37" i="8"/>
  <c r="E9" i="8"/>
  <c r="S2" i="26"/>
  <c r="F10" i="8"/>
  <c r="F19" i="8"/>
  <c r="F27" i="8"/>
  <c r="F37" i="8"/>
  <c r="F9" i="8"/>
  <c r="T2" i="26"/>
  <c r="G9" i="8"/>
  <c r="U2" i="26"/>
  <c r="Q3" i="26"/>
  <c r="R3" i="26"/>
  <c r="S3" i="26"/>
  <c r="T3" i="26"/>
  <c r="U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R12" i="26"/>
  <c r="S12" i="26"/>
  <c r="T12" i="26"/>
  <c r="U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R20" i="26"/>
  <c r="S20" i="26"/>
  <c r="T20" i="26"/>
  <c r="U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0" i="26"/>
  <c r="R30" i="26"/>
  <c r="S30" i="26"/>
  <c r="T30" i="26"/>
  <c r="U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C53" i="8"/>
  <c r="C61" i="8"/>
  <c r="C71" i="8"/>
  <c r="C43" i="8"/>
  <c r="Q35" i="26"/>
  <c r="D44" i="8"/>
  <c r="D53" i="8"/>
  <c r="D61" i="8"/>
  <c r="D71" i="8"/>
  <c r="D43" i="8"/>
  <c r="R35" i="26"/>
  <c r="E44" i="8"/>
  <c r="E53" i="8"/>
  <c r="E61" i="8"/>
  <c r="E71" i="8"/>
  <c r="E43" i="8"/>
  <c r="S35" i="26"/>
  <c r="F44" i="8"/>
  <c r="F53" i="8"/>
  <c r="F61" i="8"/>
  <c r="F71" i="8"/>
  <c r="F43" i="8"/>
  <c r="T35" i="26"/>
  <c r="G44" i="8"/>
  <c r="G53" i="8"/>
  <c r="G61" i="8"/>
  <c r="G43" i="8"/>
  <c r="U35" i="26"/>
  <c r="Q36" i="26"/>
  <c r="R36" i="26"/>
  <c r="S36" i="26"/>
  <c r="T36" i="26"/>
  <c r="U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S45" i="26"/>
  <c r="T45" i="26"/>
  <c r="U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T53" i="26"/>
  <c r="U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R63" i="26"/>
  <c r="S63" i="26"/>
  <c r="T63" i="26"/>
  <c r="U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C77" i="8"/>
  <c r="Q68" i="26"/>
  <c r="D77" i="8"/>
  <c r="R68" i="26"/>
  <c r="E77" i="8"/>
  <c r="S68" i="26"/>
  <c r="F77" i="8"/>
  <c r="T68" i="26"/>
  <c r="G77" i="8"/>
  <c r="U68" i="26"/>
  <c r="B44" i="8"/>
  <c r="B53" i="8"/>
  <c r="B61" i="8"/>
  <c r="B71" i="8"/>
  <c r="B43" i="8"/>
  <c r="B10" i="8"/>
  <c r="B19" i="8"/>
  <c r="B27" i="8"/>
  <c r="B37" i="8"/>
  <c r="B9" i="8"/>
  <c r="B77" i="8"/>
  <c r="P68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5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2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G29" i="7" s="1"/>
  <c r="U4" i="25" s="1"/>
  <c r="G19" i="7"/>
  <c r="F9" i="7"/>
  <c r="F29" i="7" s="1"/>
  <c r="T4" i="25" s="1"/>
  <c r="F19" i="7"/>
  <c r="E9" i="7"/>
  <c r="E29" i="7" s="1"/>
  <c r="S4" i="25" s="1"/>
  <c r="E19" i="7"/>
  <c r="S3" i="25"/>
  <c r="D9" i="7"/>
  <c r="D19" i="7"/>
  <c r="R3" i="25" s="1"/>
  <c r="C9" i="7"/>
  <c r="C19" i="7"/>
  <c r="Q3" i="25" s="1"/>
  <c r="B9" i="7"/>
  <c r="B19" i="7"/>
  <c r="P3" i="25" s="1"/>
  <c r="U3" i="25"/>
  <c r="T3" i="25"/>
  <c r="R2" i="25"/>
  <c r="A3" i="25"/>
  <c r="A4" i="25"/>
  <c r="A2" i="25"/>
  <c r="A87" i="24"/>
  <c r="C85" i="6"/>
  <c r="C93" i="6"/>
  <c r="C103" i="6"/>
  <c r="C113" i="6"/>
  <c r="C123" i="6"/>
  <c r="C133" i="6"/>
  <c r="C146" i="6"/>
  <c r="C150" i="6"/>
  <c r="C84" i="6"/>
  <c r="Q76" i="24"/>
  <c r="D85" i="6"/>
  <c r="D93" i="6"/>
  <c r="D103" i="6"/>
  <c r="D113" i="6"/>
  <c r="D123" i="6"/>
  <c r="D133" i="6"/>
  <c r="D146" i="6"/>
  <c r="D150" i="6"/>
  <c r="D84" i="6"/>
  <c r="R76" i="24"/>
  <c r="E85" i="6"/>
  <c r="E93" i="6"/>
  <c r="E103" i="6"/>
  <c r="E113" i="6"/>
  <c r="E123" i="6"/>
  <c r="E133" i="6"/>
  <c r="E146" i="6"/>
  <c r="E150" i="6"/>
  <c r="E84" i="6"/>
  <c r="S76" i="24"/>
  <c r="F85" i="6"/>
  <c r="F93" i="6"/>
  <c r="F103" i="6"/>
  <c r="F113" i="6"/>
  <c r="F123" i="6"/>
  <c r="F133" i="6"/>
  <c r="F146" i="6"/>
  <c r="F150" i="6"/>
  <c r="F84" i="6"/>
  <c r="T76" i="24"/>
  <c r="G85" i="6"/>
  <c r="G93" i="6"/>
  <c r="G103" i="6"/>
  <c r="G113" i="6"/>
  <c r="G123" i="6"/>
  <c r="G133" i="6"/>
  <c r="G146" i="6"/>
  <c r="G150" i="6"/>
  <c r="G84" i="6"/>
  <c r="U76" i="24"/>
  <c r="Q77" i="24"/>
  <c r="R77" i="24"/>
  <c r="S77" i="24"/>
  <c r="T77" i="24"/>
  <c r="U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S85" i="24"/>
  <c r="T85" i="24"/>
  <c r="U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S95" i="24"/>
  <c r="T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R105" i="24"/>
  <c r="S105" i="24"/>
  <c r="T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S115" i="24"/>
  <c r="T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S125" i="24"/>
  <c r="T125" i="24"/>
  <c r="U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U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R142" i="24"/>
  <c r="S142" i="24"/>
  <c r="T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C18" i="6"/>
  <c r="C28" i="6"/>
  <c r="C38" i="6"/>
  <c r="C48" i="6"/>
  <c r="C58" i="6"/>
  <c r="C71" i="6"/>
  <c r="C75" i="6"/>
  <c r="C9" i="6"/>
  <c r="C159" i="6"/>
  <c r="Q150" i="24"/>
  <c r="D10" i="6"/>
  <c r="D18" i="6"/>
  <c r="D28" i="6"/>
  <c r="D38" i="6"/>
  <c r="D48" i="6"/>
  <c r="D58" i="6"/>
  <c r="D71" i="6"/>
  <c r="D75" i="6"/>
  <c r="D9" i="6"/>
  <c r="D159" i="6"/>
  <c r="R150" i="24"/>
  <c r="E10" i="6"/>
  <c r="E18" i="6"/>
  <c r="E28" i="6"/>
  <c r="E38" i="6"/>
  <c r="E48" i="6"/>
  <c r="E58" i="6"/>
  <c r="E71" i="6"/>
  <c r="E75" i="6"/>
  <c r="E9" i="6"/>
  <c r="E159" i="6"/>
  <c r="S150" i="24"/>
  <c r="F10" i="6"/>
  <c r="F18" i="6"/>
  <c r="F28" i="6"/>
  <c r="F38" i="6"/>
  <c r="F48" i="6"/>
  <c r="F58" i="6"/>
  <c r="F71" i="6"/>
  <c r="F75" i="6"/>
  <c r="F9" i="6"/>
  <c r="F159" i="6"/>
  <c r="T150" i="24"/>
  <c r="G28" i="6"/>
  <c r="G38" i="6"/>
  <c r="G48" i="6"/>
  <c r="G58" i="6"/>
  <c r="G71" i="6"/>
  <c r="G75" i="6"/>
  <c r="G9" i="6"/>
  <c r="G159" i="6"/>
  <c r="U150" i="24"/>
  <c r="B85" i="6"/>
  <c r="B93" i="6"/>
  <c r="B103" i="6"/>
  <c r="B113" i="6"/>
  <c r="B123" i="6"/>
  <c r="B133" i="6"/>
  <c r="B146" i="6"/>
  <c r="B150" i="6"/>
  <c r="B84" i="6"/>
  <c r="B159" i="6"/>
  <c r="P150" i="24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P76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2" i="24"/>
  <c r="R2" i="24"/>
  <c r="S2" i="24"/>
  <c r="T2" i="24"/>
  <c r="U2" i="24"/>
  <c r="Q3" i="24"/>
  <c r="R3" i="24"/>
  <c r="S3" i="24"/>
  <c r="T3" i="24"/>
  <c r="U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U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T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U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T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2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5" i="20"/>
  <c r="U3" i="20"/>
  <c r="U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G45" i="5"/>
  <c r="U37" i="20"/>
  <c r="U38" i="20"/>
  <c r="U39" i="20"/>
  <c r="U40" i="20"/>
  <c r="U41" i="20"/>
  <c r="U42" i="20"/>
  <c r="U43" i="20"/>
  <c r="U44" i="20"/>
  <c r="U45" i="20"/>
  <c r="G54" i="5"/>
  <c r="U46" i="20"/>
  <c r="U47" i="20"/>
  <c r="U48" i="20"/>
  <c r="U49" i="20"/>
  <c r="U50" i="20"/>
  <c r="G59" i="5"/>
  <c r="U51" i="20"/>
  <c r="U52" i="20"/>
  <c r="U53" i="20"/>
  <c r="U54" i="20"/>
  <c r="U55" i="20"/>
  <c r="G65" i="5"/>
  <c r="U56" i="20"/>
  <c r="G68" i="5"/>
  <c r="G67" i="5"/>
  <c r="U57" i="20"/>
  <c r="U58" i="20"/>
  <c r="U60" i="20"/>
  <c r="U61" i="20"/>
  <c r="G75" i="5"/>
  <c r="U62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/>
  <c r="D16" i="5"/>
  <c r="R10" i="20"/>
  <c r="E16" i="5"/>
  <c r="S10" i="20"/>
  <c r="F16" i="5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R22" i="20"/>
  <c r="E28" i="5"/>
  <c r="S22" i="20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/>
  <c r="D37" i="5"/>
  <c r="R31" i="20"/>
  <c r="E37" i="5"/>
  <c r="S31" i="20"/>
  <c r="F37" i="5"/>
  <c r="T31" i="20"/>
  <c r="Q32" i="20"/>
  <c r="R32" i="20"/>
  <c r="S32" i="20"/>
  <c r="T32" i="20"/>
  <c r="Q33" i="20"/>
  <c r="R33" i="20"/>
  <c r="S33" i="20"/>
  <c r="T33" i="20"/>
  <c r="C41" i="5"/>
  <c r="Q34" i="20"/>
  <c r="D41" i="5"/>
  <c r="R34" i="20"/>
  <c r="E41" i="5"/>
  <c r="S34" i="20"/>
  <c r="F41" i="5"/>
  <c r="T34" i="20"/>
  <c r="C45" i="5"/>
  <c r="Q37" i="20"/>
  <c r="D45" i="5"/>
  <c r="R37" i="20"/>
  <c r="E45" i="5"/>
  <c r="S37" i="20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/>
  <c r="D54" i="5"/>
  <c r="R46" i="20"/>
  <c r="E54" i="5"/>
  <c r="S46" i="20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/>
  <c r="E59" i="5"/>
  <c r="S51" i="20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/>
  <c r="D65" i="5"/>
  <c r="R56" i="20"/>
  <c r="E65" i="5"/>
  <c r="S56" i="20"/>
  <c r="F65" i="5"/>
  <c r="T56" i="20"/>
  <c r="Q57" i="20"/>
  <c r="R57" i="20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/>
  <c r="P60" i="20"/>
  <c r="P58" i="20"/>
  <c r="P57" i="20"/>
  <c r="B45" i="5"/>
  <c r="B54" i="5"/>
  <c r="B59" i="5"/>
  <c r="B65" i="5"/>
  <c r="P56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37" i="20"/>
  <c r="B16" i="5"/>
  <c r="B28" i="5"/>
  <c r="B37" i="5"/>
  <c r="B41" i="5"/>
  <c r="P34" i="20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8"/>
  <c r="A2" i="7"/>
  <c r="A2" i="5"/>
  <c r="A2" i="4"/>
  <c r="A2" i="3"/>
  <c r="A2" i="2"/>
  <c r="A2" i="1"/>
  <c r="D20" i="23"/>
  <c r="F18" i="23"/>
  <c r="K6" i="3"/>
  <c r="E18" i="23"/>
  <c r="J6" i="3"/>
  <c r="D18" i="23"/>
  <c r="I6" i="3"/>
  <c r="F6" i="1"/>
  <c r="E6" i="1"/>
  <c r="B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/>
  <c r="I23" i="23"/>
  <c r="G6" i="11"/>
  <c r="H23" i="23"/>
  <c r="F6" i="11"/>
  <c r="G23" i="23"/>
  <c r="E6" i="11"/>
  <c r="F23" i="23"/>
  <c r="D6" i="11"/>
  <c r="E23" i="23"/>
  <c r="C6" i="11"/>
  <c r="G6" i="10"/>
  <c r="F6" i="10"/>
  <c r="E6" i="10"/>
  <c r="D6" i="10"/>
  <c r="C6" i="10"/>
  <c r="B6" i="10"/>
  <c r="G5" i="13"/>
  <c r="G5" i="12"/>
  <c r="C11" i="23"/>
  <c r="A2" i="13"/>
  <c r="A2" i="12"/>
  <c r="A2" i="11"/>
  <c r="A2" i="10"/>
  <c r="A2" i="14"/>
  <c r="A5" i="9"/>
  <c r="A5" i="8"/>
  <c r="A5" i="7"/>
  <c r="A5" i="6"/>
  <c r="A4" i="5"/>
  <c r="A4" i="4"/>
  <c r="A4" i="3"/>
  <c r="A4" i="2"/>
  <c r="A4" i="1"/>
  <c r="K14" i="3"/>
  <c r="J14" i="3"/>
  <c r="X4" i="17" s="1"/>
  <c r="I14" i="3"/>
  <c r="I8" i="3"/>
  <c r="W3" i="17" s="1"/>
  <c r="H14" i="3"/>
  <c r="H20" i="3" s="1"/>
  <c r="V5" i="17" s="1"/>
  <c r="G14" i="3"/>
  <c r="E14" i="3"/>
  <c r="S4" i="17" s="1"/>
  <c r="K8" i="3"/>
  <c r="J8" i="3"/>
  <c r="X3" i="17" s="1"/>
  <c r="H8" i="3"/>
  <c r="G8" i="3"/>
  <c r="G20" i="3" s="1"/>
  <c r="U5" i="17" s="1"/>
  <c r="E8" i="3"/>
  <c r="S3" i="17" s="1"/>
  <c r="F41" i="2"/>
  <c r="T17" i="16" s="1"/>
  <c r="E41" i="2"/>
  <c r="D41" i="2"/>
  <c r="R17" i="16" s="1"/>
  <c r="C41" i="2"/>
  <c r="Q17" i="16" s="1"/>
  <c r="H27" i="2"/>
  <c r="G27" i="2"/>
  <c r="U15" i="16" s="1"/>
  <c r="F27" i="2"/>
  <c r="T15" i="16" s="1"/>
  <c r="E27" i="2"/>
  <c r="D27" i="2"/>
  <c r="C27" i="2"/>
  <c r="Q15" i="16"/>
  <c r="B41" i="2"/>
  <c r="B27" i="2"/>
  <c r="P15" i="16" s="1"/>
  <c r="H22" i="2"/>
  <c r="G22" i="2"/>
  <c r="U14" i="16" s="1"/>
  <c r="F22" i="2"/>
  <c r="E22" i="2"/>
  <c r="T14" i="16" s="1"/>
  <c r="D22" i="2"/>
  <c r="R14" i="16" s="1"/>
  <c r="C22" i="2"/>
  <c r="Q14" i="16" s="1"/>
  <c r="B22" i="2"/>
  <c r="J20" i="3"/>
  <c r="X5" i="17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B64" i="4"/>
  <c r="B63" i="4"/>
  <c r="B55" i="4"/>
  <c r="B53" i="4"/>
  <c r="B49" i="4"/>
  <c r="B48" i="4"/>
  <c r="B37" i="4"/>
  <c r="B44" i="4"/>
  <c r="B8" i="4"/>
  <c r="B29" i="4"/>
  <c r="B17" i="4"/>
  <c r="B13" i="4"/>
  <c r="B21" i="4"/>
  <c r="B57" i="4"/>
  <c r="B59" i="4"/>
  <c r="B72" i="4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2" i="18"/>
  <c r="P30" i="18"/>
  <c r="P27" i="18"/>
  <c r="P28" i="18"/>
  <c r="P29" i="18"/>
  <c r="P26" i="18"/>
  <c r="P25" i="18"/>
  <c r="P20" i="18"/>
  <c r="P21" i="18"/>
  <c r="P22" i="18"/>
  <c r="P23" i="18"/>
  <c r="P24" i="18"/>
  <c r="P19" i="18"/>
  <c r="P16" i="18"/>
  <c r="P17" i="18"/>
  <c r="P15" i="18"/>
  <c r="P7" i="18"/>
  <c r="P8" i="18"/>
  <c r="P6" i="18"/>
  <c r="P3" i="18"/>
  <c r="P4" i="18"/>
  <c r="P5" i="18"/>
  <c r="P2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F27" i="1"/>
  <c r="F31" i="1"/>
  <c r="F38" i="1"/>
  <c r="F42" i="1"/>
  <c r="F63" i="1"/>
  <c r="Q106" i="15"/>
  <c r="Q107" i="15"/>
  <c r="Q108" i="15"/>
  <c r="Q109" i="15"/>
  <c r="F68" i="1"/>
  <c r="Q110" i="15"/>
  <c r="Q111" i="15"/>
  <c r="Q112" i="15"/>
  <c r="Q113" i="15"/>
  <c r="Q114" i="15"/>
  <c r="Q115" i="15"/>
  <c r="F75" i="1"/>
  <c r="Q116" i="15"/>
  <c r="Q117" i="15"/>
  <c r="Q118" i="15"/>
  <c r="F79" i="1"/>
  <c r="Q119" i="15"/>
  <c r="E9" i="1"/>
  <c r="E27" i="1"/>
  <c r="E31" i="1"/>
  <c r="E38" i="1"/>
  <c r="E42" i="1"/>
  <c r="E47" i="1"/>
  <c r="E57" i="1"/>
  <c r="E59" i="1"/>
  <c r="E63" i="1"/>
  <c r="E68" i="1"/>
  <c r="E75" i="1"/>
  <c r="E79" i="1"/>
  <c r="E81" i="1"/>
  <c r="P120" i="15"/>
  <c r="P119" i="15"/>
  <c r="P117" i="15"/>
  <c r="P118" i="15"/>
  <c r="P116" i="15"/>
  <c r="P111" i="15"/>
  <c r="P112" i="15"/>
  <c r="P113" i="15"/>
  <c r="P114" i="15"/>
  <c r="P115" i="15"/>
  <c r="P110" i="15"/>
  <c r="P107" i="15"/>
  <c r="P108" i="15"/>
  <c r="P109" i="15"/>
  <c r="P106" i="15"/>
  <c r="P104" i="15"/>
  <c r="P103" i="15"/>
  <c r="P98" i="15"/>
  <c r="P99" i="15"/>
  <c r="P100" i="15"/>
  <c r="P101" i="15"/>
  <c r="P102" i="15"/>
  <c r="P97" i="15"/>
  <c r="P95" i="15"/>
  <c r="P77" i="15"/>
  <c r="Q77" i="15"/>
  <c r="P78" i="15"/>
  <c r="Q78" i="15"/>
  <c r="P79" i="15"/>
  <c r="Q79" i="15"/>
  <c r="P80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Q87" i="15"/>
  <c r="P88" i="15"/>
  <c r="Q88" i="15"/>
  <c r="P89" i="15"/>
  <c r="Q89" i="15"/>
  <c r="P90" i="15"/>
  <c r="Q90" i="15"/>
  <c r="P91" i="15"/>
  <c r="Q91" i="15"/>
  <c r="P92" i="15"/>
  <c r="Q92" i="15"/>
  <c r="P93" i="15"/>
  <c r="Q93" i="15"/>
  <c r="P94" i="15"/>
  <c r="Q94" i="15"/>
  <c r="Q75" i="15"/>
  <c r="P75" i="15"/>
  <c r="Q76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9" i="1"/>
  <c r="C38" i="1"/>
  <c r="C41" i="1"/>
  <c r="C60" i="1"/>
  <c r="C62" i="1"/>
  <c r="Q54" i="15"/>
  <c r="Q53" i="15"/>
  <c r="B60" i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42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B38" i="1"/>
  <c r="P34" i="15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B74" i="4"/>
  <c r="B23" i="4"/>
  <c r="B25" i="4"/>
  <c r="B33" i="4"/>
  <c r="G70" i="5"/>
  <c r="F70" i="5"/>
  <c r="E70" i="5"/>
  <c r="D70" i="5"/>
  <c r="C70" i="5"/>
  <c r="B70" i="5"/>
  <c r="Y4" i="17"/>
  <c r="Y3" i="17"/>
  <c r="C70" i="4"/>
  <c r="D70" i="4"/>
  <c r="C68" i="4"/>
  <c r="D68" i="4"/>
  <c r="C64" i="4"/>
  <c r="D64" i="4"/>
  <c r="C63" i="4"/>
  <c r="D63" i="4"/>
  <c r="C48" i="4"/>
  <c r="C55" i="4"/>
  <c r="D55" i="4"/>
  <c r="C53" i="4"/>
  <c r="D53" i="4"/>
  <c r="D48" i="4"/>
  <c r="C49" i="4"/>
  <c r="D49" i="4"/>
  <c r="C29" i="4"/>
  <c r="D29" i="4"/>
  <c r="C40" i="4"/>
  <c r="D40" i="4"/>
  <c r="C37" i="4"/>
  <c r="D37" i="4"/>
  <c r="C17" i="4"/>
  <c r="C13" i="4"/>
  <c r="D13" i="4"/>
  <c r="U4" i="17"/>
  <c r="W4" i="17"/>
  <c r="V4" i="17"/>
  <c r="S17" i="16"/>
  <c r="P17" i="16"/>
  <c r="R15" i="16"/>
  <c r="S15" i="16"/>
  <c r="V15" i="16"/>
  <c r="V14" i="16"/>
  <c r="P14" i="16"/>
  <c r="C13" i="2"/>
  <c r="Q8" i="16"/>
  <c r="D13" i="2"/>
  <c r="R8" i="16"/>
  <c r="E13" i="2"/>
  <c r="S8" i="16"/>
  <c r="F13" i="2"/>
  <c r="T8" i="16"/>
  <c r="G13" i="2"/>
  <c r="H13" i="2"/>
  <c r="V8" i="16"/>
  <c r="B13" i="2"/>
  <c r="P8" i="16"/>
  <c r="C9" i="2"/>
  <c r="Q4" i="16"/>
  <c r="D9" i="2"/>
  <c r="R4" i="16"/>
  <c r="E9" i="2"/>
  <c r="S4" i="16"/>
  <c r="F9" i="2"/>
  <c r="T4" i="16"/>
  <c r="G9" i="2"/>
  <c r="U4" i="16"/>
  <c r="H9" i="2"/>
  <c r="V4" i="16"/>
  <c r="B9" i="2"/>
  <c r="P4" i="16"/>
  <c r="P4" i="15"/>
  <c r="Q6" i="18"/>
  <c r="R22" i="18"/>
  <c r="R27" i="18"/>
  <c r="Q30" i="18"/>
  <c r="R32" i="18"/>
  <c r="R36" i="18"/>
  <c r="Q9" i="18"/>
  <c r="Q22" i="18"/>
  <c r="Q27" i="18"/>
  <c r="R31" i="18"/>
  <c r="Q32" i="18"/>
  <c r="Q36" i="18"/>
  <c r="R19" i="18"/>
  <c r="R15" i="18"/>
  <c r="R26" i="18"/>
  <c r="Q31" i="18"/>
  <c r="D72" i="4"/>
  <c r="R33" i="18"/>
  <c r="R37" i="18"/>
  <c r="R6" i="18"/>
  <c r="Q19" i="18"/>
  <c r="Q15" i="18"/>
  <c r="R30" i="18"/>
  <c r="Q26" i="18"/>
  <c r="Q33" i="18"/>
  <c r="Q37" i="18"/>
  <c r="G8" i="2"/>
  <c r="U8" i="16"/>
  <c r="D44" i="4"/>
  <c r="D57" i="4"/>
  <c r="D59" i="4"/>
  <c r="B8" i="2"/>
  <c r="E8" i="2"/>
  <c r="D8" i="2"/>
  <c r="D20" i="2"/>
  <c r="R13" i="16"/>
  <c r="C44" i="4"/>
  <c r="C72" i="4"/>
  <c r="C57" i="4"/>
  <c r="C59" i="4"/>
  <c r="P12" i="18"/>
  <c r="H8" i="2"/>
  <c r="H20" i="2"/>
  <c r="V13" i="16"/>
  <c r="F8" i="2"/>
  <c r="T13" i="16"/>
  <c r="C8" i="2"/>
  <c r="C20" i="2"/>
  <c r="Q13" i="16"/>
  <c r="R25" i="18"/>
  <c r="R38" i="18"/>
  <c r="C74" i="4"/>
  <c r="Q38" i="18"/>
  <c r="D74" i="4"/>
  <c r="Q25" i="18"/>
  <c r="T3" i="16"/>
  <c r="V3" i="16"/>
  <c r="E20" i="2"/>
  <c r="S13" i="16"/>
  <c r="S3" i="16"/>
  <c r="R3" i="16"/>
  <c r="B20" i="2"/>
  <c r="P13" i="16"/>
  <c r="P3" i="16"/>
  <c r="G20" i="2"/>
  <c r="U13" i="16"/>
  <c r="U3" i="16"/>
  <c r="B62" i="1"/>
  <c r="P54" i="15"/>
  <c r="P42" i="15"/>
  <c r="P39" i="18"/>
  <c r="P38" i="18"/>
  <c r="C8" i="4"/>
  <c r="Q5" i="18"/>
  <c r="Q39" i="18"/>
  <c r="D8" i="4"/>
  <c r="R5" i="18"/>
  <c r="R39" i="18"/>
  <c r="P13" i="18"/>
  <c r="R2" i="18"/>
  <c r="D21" i="4"/>
  <c r="C21" i="4"/>
  <c r="Q2" i="18"/>
  <c r="P18" i="18"/>
  <c r="P14" i="18"/>
  <c r="C23" i="4"/>
  <c r="Q12" i="18"/>
  <c r="D23" i="4"/>
  <c r="R12" i="18"/>
  <c r="D25" i="4"/>
  <c r="R13" i="18"/>
  <c r="C25" i="4"/>
  <c r="Q13" i="18"/>
  <c r="R14" i="18"/>
  <c r="D33" i="4"/>
  <c r="C33" i="4"/>
  <c r="Q14" i="18"/>
  <c r="Q18" i="18"/>
  <c r="R18" i="18"/>
  <c r="F47" i="1"/>
  <c r="F59" i="1"/>
  <c r="Q104" i="15"/>
  <c r="F81" i="1"/>
  <c r="Q120" i="15"/>
  <c r="Q95" i="15"/>
  <c r="Q67" i="15"/>
  <c r="Q3" i="16"/>
  <c r="V3" i="17"/>
  <c r="P2" i="25"/>
  <c r="U2" i="25"/>
  <c r="C29" i="7" l="1"/>
  <c r="Q4" i="25" s="1"/>
  <c r="T2" i="25"/>
  <c r="I20" i="3"/>
  <c r="W5" i="17" s="1"/>
  <c r="S2" i="25"/>
  <c r="D29" i="7"/>
  <c r="R4" i="25" s="1"/>
  <c r="S14" i="16"/>
  <c r="K20" i="3"/>
  <c r="Y5" i="17" s="1"/>
  <c r="B29" i="7"/>
  <c r="P4" i="25" s="1"/>
  <c r="E20" i="3"/>
  <c r="S5" i="17" s="1"/>
  <c r="U3" i="17"/>
  <c r="Q2" i="25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<sst xmlns="http://schemas.openxmlformats.org/spreadsheetml/2006/main" count="4243" uniqueCount="3305">
  <si>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</si>
  <si>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</si>
  <si>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</si>
  <si>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</si>
  <si>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</si>
  <si>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</si>
  <si>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</si>
  <si>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</si>
  <si>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</si>
  <si>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</si>
  <si>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</si>
  <si>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</si>
  <si>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</si>
  <si>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</si>
  <si>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</si>
  <si>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</si>
  <si>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</si>
  <si>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</si>
  <si>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</si>
  <si>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</si>
  <si>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</si>
  <si>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</si>
  <si>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</si>
  <si>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</si>
  <si>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</si>
  <si>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</si>
  <si>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</si>
  <si>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</si>
  <si>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</si>
  <si>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</si>
  <si>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</si>
  <si>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</si>
  <si>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</si>
  <si>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</si>
  <si>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</si>
  <si>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</si>
  <si>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</si>
  <si>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</si>
  <si>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</si>
  <si>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</si>
  <si>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</si>
  <si>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</si>
  <si>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</si>
  <si>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</si>
  <si>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</si>
  <si>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</si>
  <si>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</si>
  <si>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</si>
  <si>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</si>
  <si>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</si>
  <si>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</si>
  <si>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</si>
  <si>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</si>
  <si>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</si>
  <si>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</si>
  <si>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</si>
  <si>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</si>
  <si>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</si>
  <si>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</si>
  <si>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</si>
  <si>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</si>
  <si>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</si>
  <si>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</si>
  <si>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</si>
  <si>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</si>
  <si>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</si>
  <si>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</si>
  <si>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</si>
  <si>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</si>
  <si>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</si>
  <si>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</si>
  <si>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</si>
  <si>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</si>
  <si>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</si>
  <si>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</si>
  <si>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</si>
  <si>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</si>
  <si>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</si>
  <si>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</si>
  <si>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</si>
  <si>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</si>
  <si>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</si>
  <si>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</si>
  <si>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</si>
  <si>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</si>
  <si>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</si>
  <si>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</si>
  <si>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</si>
  <si>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</si>
  <si>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</si>
  <si>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</si>
  <si>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</si>
  <si>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</si>
  <si>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</si>
  <si>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</si>
  <si>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</si>
  <si>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</si>
  <si>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</si>
  <si>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</si>
  <si>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</si>
  <si>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</si>
  <si>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</si>
  <si>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</si>
  <si>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</si>
  <si>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</si>
  <si>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</si>
  <si>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</si>
  <si>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</si>
  <si>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</si>
  <si>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</si>
  <si>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</si>
  <si>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</si>
  <si>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</si>
  <si>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</si>
  <si>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</si>
  <si>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</si>
  <si>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</si>
  <si>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</si>
  <si>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</si>
  <si>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</si>
  <si>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</si>
  <si>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</si>
  <si>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</si>
  <si>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</si>
  <si>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</si>
  <si>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</si>
  <si>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</si>
  <si>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</si>
  <si>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</si>
  <si>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</si>
  <si>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</si>
  <si>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</si>
  <si>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</si>
  <si>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</si>
  <si>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</si>
  <si>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</si>
  <si>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</si>
  <si>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</si>
  <si>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</si>
  <si>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</si>
  <si>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</si>
  <si>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</si>
  <si>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</si>
  <si>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</si>
  <si>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</si>
  <si>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</si>
  <si>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</si>
  <si>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</si>
  <si>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</si>
  <si>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</si>
  <si>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</si>
  <si>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</si>
  <si>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</si>
  <si>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</si>
  <si>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</si>
  <si>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</si>
  <si>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</si>
  <si>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</si>
  <si>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</si>
  <si>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</si>
  <si>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</si>
  <si>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</si>
  <si>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</si>
  <si>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</si>
  <si>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</si>
  <si>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</si>
  <si>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</si>
  <si>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</si>
  <si>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</si>
  <si>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</si>
  <si>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</si>
  <si>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</si>
  <si>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</si>
  <si>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</si>
  <si>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</si>
  <si>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</si>
  <si>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</si>
  <si>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</si>
  <si>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</si>
  <si>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</si>
  <si>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</si>
  <si>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</si>
  <si>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</si>
  <si>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</si>
  <si>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</si>
  <si>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</si>
  <si>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</si>
  <si>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</si>
  <si>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</si>
  <si>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</si>
  <si>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</si>
  <si>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</si>
  <si>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</si>
  <si>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</si>
  <si>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</si>
  <si>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</si>
  <si>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</si>
  <si>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</si>
  <si>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</si>
  <si>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</si>
  <si>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</si>
  <si>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</si>
  <si>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</si>
  <si>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</si>
  <si>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</si>
  <si>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</si>
  <si>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</si>
  <si>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</si>
  <si>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</si>
  <si>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</si>
  <si>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</si>
  <si>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</si>
  <si>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</si>
  <si>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</si>
  <si>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</si>
  <si>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</si>
  <si>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</si>
  <si>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</si>
  <si>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</si>
  <si>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</si>
  <si>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</si>
  <si>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</si>
  <si>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</si>
  <si>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</si>
  <si>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</si>
  <si>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</si>
  <si>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</si>
  <si>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</si>
  <si>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</si>
  <si>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</si>
  <si>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</si>
  <si>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</si>
  <si>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</si>
  <si>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</si>
  <si>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</si>
  <si>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</si>
  <si>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</si>
  <si>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</si>
  <si>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</si>
  <si>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</si>
  <si>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</si>
  <si>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</si>
  <si>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</si>
  <si>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</si>
  <si>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</si>
  <si>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</si>
  <si>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</si>
  <si>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</si>
  <si>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</si>
  <si>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</si>
  <si>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</si>
  <si>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</si>
  <si>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</si>
  <si>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</si>
  <si>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</si>
  <si>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</si>
  <si>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</si>
  <si>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</si>
  <si>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</si>
  <si>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</si>
  <si>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</si>
  <si>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</si>
  <si>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</si>
  <si>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</si>
  <si>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</si>
  <si>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</si>
  <si>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</si>
  <si>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</si>
  <si>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</si>
  <si>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</si>
  <si>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</si>
  <si>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</si>
  <si>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</si>
  <si>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</si>
  <si>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</si>
  <si>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</si>
  <si>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</si>
  <si>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</si>
  <si>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</si>
  <si>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</si>
  <si>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</si>
  <si>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</si>
  <si>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</si>
  <si>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</si>
  <si>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</si>
  <si>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</si>
  <si>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</si>
  <si>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</si>
  <si>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</si>
  <si>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</si>
  <si>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</si>
  <si>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</si>
  <si>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</si>
  <si>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</si>
  <si>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</si>
  <si>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</si>
  <si>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</si>
  <si>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</si>
  <si>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</si>
  <si>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</si>
  <si>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</si>
  <si>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</si>
  <si>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</si>
  <si>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</si>
  <si>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</si>
  <si>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</si>
  <si>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</si>
  <si>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</si>
  <si>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</si>
  <si>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</si>
  <si>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</si>
  <si>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</si>
  <si>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</si>
  <si>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</si>
  <si>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</si>
  <si>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</si>
  <si>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</si>
  <si>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</si>
  <si>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</si>
  <si>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</si>
  <si>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</si>
  <si>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</si>
  <si>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</si>
  <si>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</si>
  <si>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</si>
  <si>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</si>
  <si>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</si>
  <si>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</si>
  <si>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</si>
  <si>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</si>
  <si>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</si>
  <si>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</si>
  <si>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</si>
  <si>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</si>
  <si>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</si>
  <si>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</si>
  <si>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</si>
  <si>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</si>
  <si>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</si>
  <si>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</si>
  <si>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</si>
  <si>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</si>
  <si>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</si>
  <si>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</si>
  <si>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</si>
  <si>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</si>
  <si>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</si>
  <si>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</si>
  <si>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</si>
  <si>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</si>
  <si>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</si>
  <si>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</si>
  <si>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</si>
  <si>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</si>
  <si>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</si>
  <si>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</si>
  <si>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</si>
  <si>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</si>
  <si>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</si>
  <si>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</si>
  <si>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</si>
  <si>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</si>
  <si>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</si>
  <si>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</si>
  <si>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</si>
  <si>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</si>
  <si>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</si>
  <si>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</si>
  <si>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</si>
  <si>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</si>
  <si>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</si>
  <si>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</si>
  <si>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</si>
  <si>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</si>
  <si>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</si>
  <si>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</si>
  <si>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</si>
  <si>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</si>
  <si>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</si>
  <si>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</si>
  <si>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</si>
  <si>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</si>
  <si>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</si>
  <si>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</si>
  <si>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</si>
  <si>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</si>
  <si>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</si>
  <si>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</si>
  <si>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</si>
  <si>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</si>
  <si>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</si>
  <si>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</si>
  <si>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</si>
  <si>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</si>
  <si>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</si>
  <si>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</si>
  <si>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</si>
  <si>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</si>
  <si>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</si>
  <si>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</si>
  <si>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</si>
  <si>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</si>
  <si>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</si>
  <si>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</si>
  <si>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</si>
  <si>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</si>
  <si>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</si>
  <si>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</si>
  <si>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</si>
  <si>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</si>
  <si>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</si>
  <si>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</si>
  <si>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</si>
  <si>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</si>
  <si>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</si>
  <si>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</si>
  <si>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</si>
  <si>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</si>
  <si>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</si>
  <si>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</si>
  <si>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</si>
  <si>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</si>
  <si>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</si>
  <si>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</si>
  <si>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</si>
  <si>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</si>
  <si>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</si>
  <si>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</si>
  <si>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</si>
  <si>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</si>
  <si>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</si>
  <si>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</si>
  <si>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</si>
  <si>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</si>
  <si>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</si>
  <si>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</si>
  <si>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</si>
  <si>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</si>
  <si>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</si>
  <si>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</si>
  <si>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</si>
  <si>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</si>
  <si>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</si>
  <si>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</si>
  <si>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</si>
  <si>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</si>
  <si>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</si>
  <si>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</si>
  <si>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</si>
  <si>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</si>
  <si>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</si>
  <si>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</si>
  <si>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</si>
  <si>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</si>
  <si>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</si>
  <si>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</si>
  <si>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</si>
  <si>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</si>
  <si>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</si>
  <si>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</si>
  <si>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</si>
  <si>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</si>
  <si>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</si>
  <si>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</si>
  <si>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</si>
  <si>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</si>
  <si>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</si>
  <si>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</si>
  <si>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</si>
  <si>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</si>
  <si>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</si>
  <si>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</si>
  <si>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</si>
  <si>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</si>
  <si>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</si>
  <si>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</si>
  <si>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</si>
  <si>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</si>
  <si>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</si>
  <si>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</si>
  <si>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</si>
  <si>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</si>
  <si>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</si>
  <si>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</si>
  <si>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</si>
  <si>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</si>
  <si>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</si>
  <si>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</si>
  <si>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</si>
  <si>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</si>
  <si>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</si>
  <si>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</si>
  <si>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</si>
  <si>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</si>
  <si>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</si>
  <si>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</si>
  <si>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</si>
  <si>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</si>
  <si>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</si>
  <si>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</si>
  <si>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</si>
  <si>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</si>
  <si>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</si>
  <si>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</si>
  <si>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</si>
  <si>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</si>
  <si>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</si>
  <si>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</si>
  <si>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</si>
  <si>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</si>
  <si>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</si>
  <si>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</si>
  <si>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</si>
  <si>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</si>
  <si>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</si>
  <si>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</si>
  <si>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</si>
  <si>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</si>
  <si>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</si>
  <si>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</si>
  <si>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</si>
  <si>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</si>
  <si>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</si>
  <si>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</si>
  <si>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</si>
  <si>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</si>
  <si>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</si>
  <si>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</si>
  <si>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</si>
  <si>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</si>
  <si>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</si>
  <si>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</si>
  <si>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</si>
  <si>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</si>
  <si>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</si>
  <si>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</si>
  <si>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</si>
  <si>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</si>
  <si>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</si>
  <si>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</si>
  <si>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</si>
  <si>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</si>
  <si>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</si>
  <si>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</si>
  <si>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</si>
  <si>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</si>
  <si>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</si>
  <si>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</si>
  <si>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</si>
  <si>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</si>
  <si>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</si>
  <si>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</si>
  <si>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</si>
  <si>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</si>
  <si>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</si>
  <si>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</si>
  <si>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</si>
  <si>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</si>
  <si>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</si>
  <si>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</si>
  <si>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</si>
  <si>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</si>
  <si>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</si>
  <si>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</si>
  <si>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</si>
  <si>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</si>
  <si>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</si>
  <si>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</si>
  <si>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</si>
  <si>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</si>
  <si>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</si>
  <si>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</si>
  <si>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</si>
  <si>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</si>
  <si>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</si>
  <si>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</si>
  <si>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</si>
  <si>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</si>
  <si>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</si>
  <si>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</si>
  <si>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</si>
  <si>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</si>
  <si>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</si>
  <si>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</si>
  <si>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</si>
  <si>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</si>
  <si>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</si>
  <si>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</si>
  <si>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</si>
  <si>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</si>
  <si>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</si>
  <si>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</si>
  <si>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</si>
  <si>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</si>
  <si>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</si>
  <si>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</si>
  <si>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</si>
  <si>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</si>
  <si>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</si>
  <si>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</si>
  <si>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</si>
  <si>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</si>
  <si>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</si>
  <si>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</si>
  <si>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</si>
  <si>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</si>
  <si>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</si>
  <si>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</si>
  <si>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</si>
  <si>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</si>
  <si>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</si>
  <si>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</si>
  <si>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</si>
  <si>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</si>
  <si>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</si>
  <si>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</si>
  <si>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</si>
  <si>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</si>
  <si>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</si>
  <si>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</si>
  <si>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</si>
  <si>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</si>
  <si>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</si>
  <si>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</si>
  <si>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</si>
  <si>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</si>
  <si>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</si>
  <si>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</si>
  <si>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</si>
  <si>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</si>
  <si>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</si>
  <si>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</si>
  <si>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</si>
  <si>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</si>
  <si>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</si>
  <si>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</si>
  <si>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</si>
  <si>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</si>
  <si>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</si>
  <si>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</si>
  <si>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</si>
  <si>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</si>
  <si>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</si>
  <si>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</si>
  <si>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</si>
  <si>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</si>
  <si>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</si>
  <si>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</si>
  <si>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</si>
  <si>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</si>
  <si>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</si>
  <si>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</si>
  <si>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</si>
  <si>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</si>
  <si>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</si>
  <si>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</si>
  <si>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</si>
  <si>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</si>
  <si>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</si>
  <si>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</si>
  <si>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</si>
  <si>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</si>
  <si>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</si>
  <si>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</si>
  <si>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</si>
  <si>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</si>
  <si>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</si>
  <si>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</si>
  <si>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</si>
  <si>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</si>
  <si>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</si>
  <si>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</si>
  <si>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</si>
  <si>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</si>
  <si>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</si>
  <si>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</si>
  <si>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</si>
  <si>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</si>
  <si>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</si>
  <si>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</si>
  <si>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</si>
  <si>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</si>
  <si>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</si>
  <si>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</si>
  <si>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</si>
  <si>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</si>
  <si>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</si>
  <si>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</si>
  <si>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</si>
  <si>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</si>
  <si>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</si>
  <si>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</si>
  <si>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</si>
  <si>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</si>
  <si>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</si>
  <si>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</si>
  <si>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</si>
  <si>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</si>
  <si>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</si>
  <si>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</si>
  <si>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</si>
  <si>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</si>
  <si>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</si>
  <si>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</si>
  <si>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</si>
  <si>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</si>
  <si>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</si>
  <si>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</si>
  <si>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</si>
  <si>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</si>
  <si>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</si>
  <si>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</si>
  <si>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</si>
  <si>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</si>
  <si>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</si>
  <si>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</si>
  <si>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</si>
  <si>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</si>
  <si>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</si>
  <si>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</si>
  <si>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</si>
  <si>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</si>
  <si>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</si>
  <si>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</si>
  <si>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</si>
  <si>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</si>
  <si>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</si>
  <si>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</si>
  <si>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</si>
  <si>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</si>
  <si>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</si>
  <si>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</si>
  <si>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</si>
  <si>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</si>
  <si>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</si>
  <si>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</si>
  <si>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</si>
  <si>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</si>
  <si>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</si>
  <si>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</si>
  <si>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</si>
  <si>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</si>
  <si>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</si>
  <si>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</si>
  <si>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</si>
  <si>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</si>
  <si>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</si>
  <si>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</si>
  <si>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</si>
  <si>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</si>
  <si>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</si>
  <si>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</si>
  <si>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</si>
  <si>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</si>
  <si>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</si>
  <si>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</si>
  <si>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</si>
  <si>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</si>
  <si>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</si>
  <si>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</si>
  <si>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</si>
  <si>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</si>
  <si>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</si>
  <si>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</si>
  <si>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</si>
  <si>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</si>
  <si>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</si>
  <si>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</si>
  <si>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</si>
  <si>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</si>
  <si>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</si>
  <si>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</si>
  <si>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</si>
  <si>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</si>
  <si>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</si>
  <si>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</si>
  <si>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</si>
  <si>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</si>
  <si>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</si>
  <si>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</si>
  <si>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</si>
  <si>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</si>
  <si>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</si>
  <si>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</si>
  <si>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</si>
  <si>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</si>
  <si>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</si>
  <si>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</si>
  <si>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</si>
  <si>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</si>
  <si>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</si>
  <si>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</si>
  <si>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</si>
  <si>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</si>
  <si>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</si>
  <si>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</si>
  <si>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</si>
  <si>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</si>
  <si>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</si>
  <si>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</si>
  <si>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</si>
  <si>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</si>
  <si>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</si>
  <si>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</si>
  <si>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</si>
  <si>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</si>
  <si>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</si>
  <si>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</si>
  <si>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</si>
  <si>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</si>
  <si>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</si>
  <si>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</si>
  <si>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</si>
  <si>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</si>
  <si>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</si>
  <si>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</si>
  <si>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</si>
  <si>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</si>
  <si>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</si>
  <si>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</si>
  <si>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</si>
  <si>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</si>
  <si>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</si>
  <si>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</si>
  <si>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</si>
  <si>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</si>
  <si>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</si>
  <si>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</si>
  <si>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</si>
  <si>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</si>
  <si>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</si>
  <si>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</si>
  <si>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</si>
  <si>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</si>
  <si>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</si>
  <si>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</si>
  <si>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</si>
  <si>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</si>
  <si>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</si>
  <si>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</si>
  <si>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</si>
  <si>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</si>
  <si>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</si>
  <si>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</si>
  <si>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</si>
  <si>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</si>
  <si>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</si>
  <si>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</si>
  <si>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</si>
  <si>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</si>
  <si>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</si>
  <si>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</si>
  <si>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</si>
  <si>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</si>
  <si>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</si>
  <si>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</si>
  <si>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</si>
  <si>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</si>
  <si>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</si>
  <si>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</si>
  <si>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</si>
  <si>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</si>
  <si>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</si>
  <si>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</si>
  <si>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</si>
  <si>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</si>
  <si>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</si>
  <si>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</si>
  <si>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</si>
  <si>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</si>
  <si>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</si>
  <si>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</si>
  <si>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</si>
  <si>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</si>
  <si>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</si>
  <si>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</si>
  <si>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</si>
  <si>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</si>
  <si>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</si>
  <si>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</si>
  <si>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</si>
  <si>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</si>
  <si>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</si>
  <si>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</si>
  <si>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</si>
  <si>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</si>
  <si>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</si>
  <si>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</si>
  <si>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</si>
  <si>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</si>
  <si>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</si>
  <si>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</si>
  <si>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</si>
  <si>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</si>
  <si>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</si>
  <si>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</si>
  <si>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</si>
  <si>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</si>
  <si>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</si>
  <si>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</si>
  <si>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</si>
  <si>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</si>
  <si>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</si>
  <si>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</si>
  <si>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</si>
  <si>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</si>
  <si>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</si>
  <si>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</si>
  <si>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</si>
  <si>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</si>
  <si>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</si>
  <si>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</si>
  <si>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</si>
  <si>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</si>
  <si>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</si>
  <si>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</si>
  <si>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</si>
  <si>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</si>
  <si>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</si>
  <si>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</si>
  <si>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</si>
  <si>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</si>
  <si>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</si>
  <si>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</si>
  <si>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</si>
  <si>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</si>
  <si>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</si>
  <si>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</si>
  <si>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</si>
  <si>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</si>
  <si>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</si>
  <si>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</si>
  <si>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</si>
  <si>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</si>
  <si>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</si>
  <si>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</si>
  <si>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</si>
  <si>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</si>
  <si>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</si>
  <si>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</si>
  <si>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</si>
  <si>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</si>
  <si>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</si>
  <si>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</si>
  <si>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</si>
  <si>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</si>
  <si>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</si>
  <si>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</si>
  <si>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</si>
  <si>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</si>
  <si>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</si>
  <si>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</si>
  <si>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</si>
  <si>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</si>
  <si>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</si>
  <si>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</si>
  <si>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</si>
  <si>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</si>
  <si>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</si>
  <si>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</si>
  <si>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</si>
  <si>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</si>
  <si>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</si>
  <si>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</si>
  <si>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</si>
  <si>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</si>
  <si>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</si>
  <si>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</si>
  <si>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</si>
  <si>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</si>
  <si>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</si>
  <si>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</si>
  <si>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</si>
  <si>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</si>
  <si>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</si>
  <si>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</si>
  <si>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</si>
  <si>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</si>
  <si>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</si>
  <si>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</si>
  <si>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</si>
  <si>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</si>
  <si>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</si>
  <si>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</si>
  <si>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</si>
  <si>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</si>
  <si>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</si>
  <si>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</si>
  <si>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</si>
  <si>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</si>
  <si>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</si>
  <si>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</si>
  <si>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</si>
  <si>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</si>
  <si>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</si>
  <si>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</si>
  <si>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</si>
  <si>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</si>
  <si>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</si>
  <si>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</si>
  <si>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</si>
  <si>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</si>
  <si>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</si>
  <si>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</si>
  <si>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</si>
  <si>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</si>
  <si>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</si>
  <si>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</si>
  <si>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</si>
  <si>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</si>
  <si>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</si>
  <si>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</si>
  <si>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</si>
  <si>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</si>
  <si>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</si>
  <si>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</si>
  <si>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</si>
  <si>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</si>
  <si>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</si>
  <si>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</si>
  <si>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</si>
  <si>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</si>
  <si>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</si>
  <si>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</si>
  <si>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</si>
  <si>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</si>
  <si>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</si>
  <si>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</si>
  <si>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</si>
  <si>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</si>
  <si>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</si>
  <si>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</si>
  <si>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</si>
  <si>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</si>
  <si>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</si>
  <si>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</si>
  <si>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</si>
  <si>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</si>
  <si>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</si>
  <si>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</si>
  <si>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</si>
  <si>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</si>
  <si>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</si>
  <si>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</si>
  <si>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</si>
  <si>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</si>
  <si>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</si>
  <si>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</si>
  <si>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</si>
  <si>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</si>
  <si>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</si>
  <si>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</si>
  <si>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</si>
  <si>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</si>
  <si>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</si>
  <si>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</si>
  <si>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</si>
  <si>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</si>
  <si>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</si>
  <si>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</si>
  <si>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</si>
  <si>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</si>
  <si>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</si>
  <si>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</si>
  <si>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</si>
  <si>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</si>
  <si>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</si>
  <si>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</si>
  <si>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</si>
  <si>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</si>
  <si>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</si>
  <si>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</si>
  <si>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</si>
  <si>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</si>
  <si>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</si>
  <si>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</si>
  <si>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</si>
  <si>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</si>
  <si>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</si>
  <si>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</si>
  <si>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</si>
  <si>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</si>
  <si>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</si>
  <si>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</si>
  <si>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</si>
  <si>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</si>
  <si>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</si>
  <si>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</si>
  <si>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</si>
  <si>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</si>
  <si>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</si>
  <si>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</si>
  <si>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</si>
  <si>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</si>
  <si>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</si>
  <si>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</si>
  <si>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</si>
  <si>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</si>
  <si>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</si>
  <si>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</si>
  <si>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</si>
  <si>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</si>
  <si>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</si>
  <si>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</si>
  <si>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</si>
  <si>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</si>
  <si>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</si>
  <si>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</si>
  <si>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</si>
  <si>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</si>
  <si>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</si>
  <si>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</si>
  <si>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</si>
  <si>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</si>
  <si>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</si>
  <si>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</si>
  <si>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</si>
  <si>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</si>
  <si>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</si>
  <si>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</si>
  <si>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</si>
  <si>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</si>
  <si>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</si>
  <si>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</si>
  <si>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</si>
  <si>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</si>
  <si>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</si>
  <si>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</si>
  <si>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</si>
  <si>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</si>
  <si>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</si>
  <si>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</si>
  <si>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</si>
  <si>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</si>
  <si>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</si>
  <si>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</si>
  <si>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</si>
  <si>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</si>
  <si>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</si>
  <si>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</si>
  <si>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</si>
  <si>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</si>
  <si>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</si>
  <si>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</si>
  <si>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</si>
  <si>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</si>
  <si>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</si>
  <si>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</si>
  <si>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</si>
  <si>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</si>
  <si>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</si>
  <si>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</si>
  <si>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</si>
  <si>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</si>
  <si>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</si>
  <si>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</si>
  <si>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</si>
  <si>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</si>
  <si>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</si>
  <si>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</si>
  <si>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</si>
  <si>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</si>
  <si>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</si>
  <si>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</si>
  <si>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</si>
  <si>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</si>
  <si>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</si>
  <si>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</si>
  <si>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</si>
  <si>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</si>
  <si>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</si>
  <si>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</si>
  <si>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</si>
  <si>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</si>
  <si>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</si>
  <si>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</si>
  <si>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</si>
  <si>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</si>
  <si>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</si>
  <si>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</si>
  <si>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</si>
  <si>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</si>
  <si>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</si>
  <si>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</si>
  <si>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</si>
  <si>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</si>
  <si>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</si>
  <si>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</si>
  <si>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</si>
  <si>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</si>
  <si>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</si>
  <si>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</si>
  <si>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</si>
  <si>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</si>
  <si>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</si>
  <si>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</si>
  <si>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</si>
  <si>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</si>
  <si>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</si>
  <si>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</si>
  <si>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</si>
  <si>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</si>
  <si>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</si>
  <si>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</si>
  <si>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</si>
  <si>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</si>
  <si>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</si>
  <si>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</si>
  <si>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</si>
  <si>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</si>
  <si>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</si>
  <si>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</si>
  <si>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</si>
  <si>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</si>
  <si>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</si>
  <si>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</si>
  <si>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</si>
  <si>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</si>
  <si>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</si>
  <si>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</si>
  <si>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</si>
  <si>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</si>
  <si>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</si>
  <si>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</si>
  <si>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</si>
  <si>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</si>
  <si>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</si>
  <si>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</si>
  <si>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</si>
  <si>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</si>
  <si>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</si>
  <si>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</si>
  <si>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</si>
  <si>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</si>
  <si>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</si>
  <si>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</si>
  <si>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</si>
  <si>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</si>
  <si>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</si>
  <si>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</si>
  <si>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</si>
  <si>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</si>
  <si>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</si>
  <si>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</si>
  <si>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</si>
  <si>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</si>
  <si>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</si>
  <si>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</si>
  <si>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</si>
  <si>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</si>
  <si>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</si>
  <si>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</si>
  <si>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</si>
  <si>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</si>
  <si>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</si>
  <si>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</si>
  <si>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</si>
  <si>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</si>
  <si>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</si>
  <si>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</si>
  <si>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</si>
  <si>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</si>
  <si>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</si>
  <si>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</si>
  <si>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</si>
  <si>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</si>
  <si>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</si>
  <si>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</si>
  <si>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</si>
  <si>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</si>
  <si>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</si>
  <si>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</si>
  <si>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</si>
  <si>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</si>
  <si>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</si>
  <si>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</si>
  <si>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</si>
  <si>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</si>
  <si>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</si>
  <si>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</si>
  <si>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</si>
  <si>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</si>
  <si>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</si>
  <si>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</si>
  <si>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</si>
  <si>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</si>
  <si>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</si>
  <si>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</si>
  <si>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</si>
  <si>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</si>
  <si>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</si>
  <si>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</si>
  <si>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</si>
  <si>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</si>
  <si>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</si>
  <si>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</si>
  <si>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</si>
  <si>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</si>
  <si>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</si>
  <si>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</si>
  <si>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</si>
  <si>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</si>
  <si>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</si>
  <si>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</si>
  <si>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</si>
  <si>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</si>
  <si>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</si>
  <si>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</si>
  <si>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</si>
  <si>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</si>
  <si>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</si>
  <si>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</si>
  <si>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</si>
  <si>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</si>
  <si>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</si>
  <si>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</si>
  <si>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</si>
  <si>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</si>
  <si>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</si>
  <si>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</si>
  <si>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</si>
  <si>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</si>
  <si>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</si>
  <si>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</si>
  <si>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</si>
  <si>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</si>
  <si>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</si>
  <si>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</si>
  <si>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</si>
  <si>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</si>
  <si>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</si>
  <si>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</si>
  <si>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</si>
  <si>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</si>
  <si>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</si>
  <si>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</si>
  <si>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</si>
  <si>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</si>
  <si>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</si>
  <si>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</si>
  <si>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</si>
  <si>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</si>
  <si>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</si>
  <si>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</si>
  <si>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</si>
  <si>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</si>
  <si>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</si>
  <si>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</si>
  <si>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</si>
  <si>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</si>
  <si>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</si>
  <si>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</si>
  <si>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</si>
  <si>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</si>
  <si>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</si>
  <si>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</si>
  <si>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</si>
  <si>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</si>
  <si>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</si>
  <si>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</si>
  <si>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</si>
  <si>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</si>
  <si>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</si>
  <si>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</si>
  <si>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</si>
  <si>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</si>
  <si>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</si>
  <si>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</si>
  <si>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</si>
  <si>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</si>
  <si>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</si>
  <si>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</si>
  <si>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</si>
  <si>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</si>
  <si>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</si>
  <si>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</si>
  <si>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</si>
  <si>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</si>
  <si>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</si>
  <si>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</si>
  <si>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</si>
  <si>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</si>
  <si>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</si>
  <si>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</si>
  <si>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</si>
  <si>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</si>
  <si>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</si>
  <si>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</si>
  <si>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</si>
  <si>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</si>
  <si>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</si>
  <si>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</si>
  <si>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</si>
  <si>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</si>
  <si>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</si>
  <si>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</si>
  <si>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</si>
  <si>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</si>
  <si>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</si>
  <si>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</si>
  <si>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</si>
  <si>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</si>
  <si>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</si>
  <si>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</si>
  <si>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</si>
  <si>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</si>
  <si>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</si>
  <si>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</si>
  <si>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</si>
  <si>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</si>
  <si>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</si>
  <si>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</si>
  <si>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</si>
  <si>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</si>
  <si>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</si>
  <si>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</si>
  <si>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</si>
  <si>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</si>
  <si>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</si>
  <si>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</si>
  <si>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</si>
  <si>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</si>
  <si>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</si>
  <si>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</si>
  <si>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</si>
  <si>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</si>
  <si>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</si>
  <si>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</si>
  <si>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</si>
  <si>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</si>
  <si>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</si>
  <si>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</si>
  <si>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</si>
  <si>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</si>
  <si>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</si>
  <si>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</si>
  <si>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</si>
  <si>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</si>
  <si>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</si>
  <si>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</si>
  <si>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</si>
  <si>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</si>
  <si>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</si>
  <si>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</si>
  <si>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</si>
  <si>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</si>
  <si>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</si>
  <si>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</si>
  <si>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</si>
  <si>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</si>
  <si>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</si>
  <si>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</si>
  <si>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</si>
  <si>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</si>
  <si>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</si>
  <si>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</si>
  <si>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</si>
  <si>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</si>
  <si>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</si>
  <si>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</si>
  <si>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</si>
  <si>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</si>
  <si>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</si>
  <si>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</si>
  <si>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</si>
  <si>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</si>
  <si>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</si>
  <si>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</si>
  <si>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</si>
  <si>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</si>
  <si>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</si>
  <si>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</si>
  <si>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</si>
  <si>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</si>
  <si>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</si>
  <si>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</si>
  <si>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</si>
  <si>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</si>
  <si>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</si>
  <si>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</si>
  <si>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</si>
  <si>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</si>
  <si>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</si>
  <si>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</si>
  <si>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</si>
  <si>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</si>
  <si>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</si>
  <si>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</si>
  <si>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</si>
  <si>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</si>
  <si>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</si>
  <si>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</si>
  <si>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</si>
  <si>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</si>
  <si>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</si>
  <si>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</si>
  <si>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</si>
  <si>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</si>
  <si>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</si>
  <si>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</si>
  <si>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</si>
  <si>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</si>
  <si>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</si>
  <si>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</si>
  <si>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</si>
  <si>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</si>
  <si>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</si>
  <si>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</si>
  <si>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</si>
  <si>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</si>
  <si>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</si>
  <si>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</si>
  <si>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</si>
  <si>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</si>
  <si>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</si>
  <si>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</si>
  <si>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</si>
  <si>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</si>
  <si>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</si>
  <si>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</si>
  <si>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</si>
  <si>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</si>
  <si>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</si>
  <si>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</si>
  <si>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</si>
  <si>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</si>
  <si>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</si>
  <si>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</si>
  <si>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</si>
  <si>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</si>
  <si>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</si>
  <si>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</si>
  <si>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</si>
  <si>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</si>
  <si>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</si>
  <si>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</si>
  <si>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</si>
  <si>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</si>
  <si>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</si>
  <si>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</si>
  <si>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</si>
  <si>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</si>
  <si>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</si>
  <si>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</si>
  <si>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</si>
  <si>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</si>
  <si>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</si>
  <si>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</si>
  <si>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</si>
  <si>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</si>
  <si>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</si>
  <si>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</si>
  <si>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</si>
  <si>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</si>
  <si>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</si>
  <si>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</si>
  <si>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</si>
  <si>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</si>
  <si>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</si>
  <si>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</si>
  <si>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</si>
  <si>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</si>
  <si>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</si>
  <si>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</si>
  <si>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</si>
  <si>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</si>
  <si>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</si>
  <si>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</si>
  <si>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</si>
  <si>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</si>
  <si>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</si>
  <si>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</si>
  <si>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</si>
  <si>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</si>
  <si>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</si>
  <si>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</si>
  <si>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</si>
  <si>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</si>
  <si>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</si>
  <si>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</si>
  <si>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</si>
  <si>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</si>
  <si>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</si>
  <si>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</si>
  <si>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</si>
  <si>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</si>
  <si>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</si>
  <si>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</si>
  <si>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</si>
  <si>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</si>
  <si>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</si>
  <si>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</si>
  <si>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</si>
  <si>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</si>
  <si>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</si>
  <si>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</si>
  <si>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</si>
  <si>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</si>
  <si>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</si>
  <si>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</si>
  <si>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</si>
  <si>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</si>
  <si>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</si>
  <si>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</si>
  <si>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</si>
  <si>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</si>
  <si>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</si>
  <si>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</si>
  <si>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</si>
  <si>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</si>
  <si>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</si>
  <si>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</si>
  <si>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</si>
  <si>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</si>
  <si>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</si>
  <si>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</si>
  <si>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</si>
  <si>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</si>
  <si>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</si>
  <si>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</si>
  <si>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</si>
  <si>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</si>
  <si>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</si>
  <si>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</si>
  <si>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</si>
  <si>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</si>
  <si>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</si>
  <si>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</si>
  <si>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</si>
  <si>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</si>
  <si>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</si>
  <si>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</si>
  <si>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</si>
  <si>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</si>
  <si>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</si>
  <si>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</si>
  <si>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</si>
  <si>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</si>
  <si>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</si>
  <si>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</si>
  <si>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</si>
  <si>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</si>
  <si>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</si>
  <si>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</si>
  <si>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</si>
  <si>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</si>
  <si>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</si>
  <si>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</si>
  <si>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</si>
  <si>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</si>
  <si>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</si>
  <si>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</si>
  <si>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</si>
  <si>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</si>
  <si>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</si>
  <si>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</si>
  <si>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</si>
  <si>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</si>
  <si>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</si>
  <si>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</si>
  <si>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</si>
  <si>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</si>
  <si>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</si>
  <si>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</si>
  <si>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</si>
  <si>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</si>
  <si>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</si>
  <si>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</si>
  <si>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</si>
  <si>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</si>
  <si>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</si>
  <si>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</si>
  <si>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</si>
  <si>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</si>
  <si>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</si>
  <si>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</si>
  <si>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</si>
  <si>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</si>
  <si>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</si>
  <si>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</si>
  <si>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</si>
  <si>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</si>
  <si>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</si>
  <si>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</si>
  <si>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</si>
  <si>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</si>
  <si>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</si>
  <si>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</si>
  <si>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</si>
  <si>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</si>
  <si>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</si>
  <si>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</si>
  <si>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</si>
  <si>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</si>
  <si>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</si>
  <si>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</si>
  <si>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</si>
  <si>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</si>
  <si>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</si>
  <si>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</si>
  <si>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</si>
  <si>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</si>
  <si>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</si>
  <si>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</si>
  <si>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</si>
  <si>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</si>
  <si>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</si>
  <si>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</si>
  <si>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</si>
  <si>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</si>
  <si>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</si>
  <si>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</si>
  <si>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</si>
  <si>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</si>
  <si>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</si>
  <si>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</si>
  <si>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</si>
  <si>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</si>
  <si>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</si>
  <si>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</si>
  <si>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</si>
  <si>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</si>
  <si>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</si>
  <si>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</si>
  <si>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</si>
  <si>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</si>
  <si>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</si>
  <si>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</si>
  <si>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</si>
  <si>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</si>
  <si>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</si>
  <si>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</si>
  <si>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</si>
  <si>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</si>
  <si>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</si>
  <si>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</si>
  <si>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</si>
  <si>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</si>
  <si>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</si>
  <si>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</si>
  <si>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</si>
  <si>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</si>
  <si>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</si>
  <si>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</si>
  <si>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</si>
  <si>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</si>
  <si>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</si>
  <si>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</si>
  <si>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</si>
  <si>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</si>
  <si>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</si>
  <si>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</si>
  <si>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</si>
  <si>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</si>
  <si>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</si>
  <si>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</si>
  <si>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</si>
  <si>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</si>
  <si>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</si>
  <si>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</si>
  <si>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</si>
  <si>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</si>
  <si>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</si>
  <si>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</si>
  <si>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</si>
  <si>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</si>
  <si>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</si>
  <si>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</si>
  <si>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</si>
  <si>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</si>
  <si>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</si>
  <si>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</si>
  <si>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</si>
  <si>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</si>
  <si>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</si>
  <si>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</si>
  <si>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</si>
  <si>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</si>
  <si>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</si>
  <si>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</si>
  <si>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</si>
  <si>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</si>
  <si>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</si>
  <si>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</si>
  <si>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</si>
  <si>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</si>
  <si>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</si>
  <si>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</si>
  <si>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</si>
  <si>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</si>
  <si>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</si>
  <si>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</si>
  <si>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</si>
  <si>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</si>
  <si>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</si>
  <si>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</si>
  <si>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</si>
  <si>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</si>
  <si>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</si>
  <si>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</si>
  <si>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</si>
  <si>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</si>
  <si>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</si>
  <si>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</si>
  <si>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</si>
  <si>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</si>
  <si>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</si>
  <si>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</si>
  <si>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</si>
  <si>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</si>
  <si>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</si>
  <si>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</si>
  <si>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</si>
  <si>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</si>
  <si>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</si>
  <si>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</si>
  <si>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</si>
  <si>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</si>
  <si>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</si>
  <si>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</si>
  <si>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</si>
  <si>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</si>
  <si>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</si>
  <si>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</si>
  <si>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</si>
  <si>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</si>
  <si>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</si>
  <si>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</si>
  <si>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</si>
  <si>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</si>
  <si>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</si>
  <si>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</si>
  <si>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</si>
  <si>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</si>
  <si>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</si>
  <si>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</si>
  <si>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</si>
  <si>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</si>
  <si>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</si>
  <si>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</si>
  <si>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</si>
  <si>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</si>
  <si>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</si>
  <si>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</si>
  <si>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</si>
  <si>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</si>
  <si>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</si>
  <si>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</si>
  <si>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</si>
  <si>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</si>
  <si>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</si>
  <si>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</si>
  <si>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</si>
  <si>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</si>
  <si>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</si>
  <si>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</si>
  <si>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</si>
  <si>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</si>
  <si>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</si>
  <si>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</si>
  <si>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</si>
  <si>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</si>
  <si>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</si>
  <si>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</si>
  <si>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</si>
  <si>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</si>
  <si>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</si>
  <si>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</si>
  <si>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</si>
  <si>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</si>
  <si>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</si>
  <si>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</si>
  <si>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</si>
  <si>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</si>
  <si>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</si>
  <si>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</si>
  <si>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</si>
  <si>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</si>
  <si>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</si>
  <si>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</si>
  <si>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</si>
  <si>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</si>
  <si>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</si>
  <si>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</si>
  <si>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</si>
  <si>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</si>
  <si>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</si>
  <si>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</si>
  <si>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</si>
  <si>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</si>
  <si>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</si>
  <si>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</si>
  <si>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</si>
  <si>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</si>
  <si>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</si>
  <si>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</si>
  <si>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</si>
  <si>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</si>
  <si>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</si>
  <si>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</si>
  <si>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</si>
  <si>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</si>
  <si>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</si>
  <si>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</si>
  <si>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</si>
  <si>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</si>
  <si>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</si>
  <si>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</si>
  <si>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</si>
  <si>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</si>
  <si>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</si>
  <si>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</si>
  <si>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</si>
  <si>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</si>
  <si>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</si>
  <si>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</si>
  <si>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</si>
  <si>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</si>
  <si>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</si>
  <si>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</si>
  <si>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</si>
  <si>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</si>
  <si>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</si>
  <si>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</si>
  <si>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</si>
  <si>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</si>
  <si>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</si>
  <si>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</si>
  <si>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</si>
  <si>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</si>
  <si>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</si>
  <si>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</si>
  <si>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</si>
  <si>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</si>
  <si>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</si>
  <si>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</si>
  <si>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</si>
  <si>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</si>
  <si>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</si>
  <si>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</si>
  <si>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</si>
  <si>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</si>
  <si>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</si>
  <si>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</si>
  <si>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</si>
  <si>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</si>
  <si>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</si>
  <si>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</si>
  <si>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</si>
  <si>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</si>
  <si>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</si>
  <si>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</si>
  <si>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</si>
  <si>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</si>
  <si>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</si>
  <si>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</si>
  <si>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</si>
  <si>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</si>
  <si>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</si>
  <si>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</si>
  <si>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</si>
  <si>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</si>
  <si>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</si>
  <si>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</si>
  <si>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</si>
  <si>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</si>
  <si>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</si>
  <si>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</si>
  <si>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</si>
  <si>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</si>
  <si>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</si>
  <si>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</si>
  <si>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</si>
  <si>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</si>
  <si>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</si>
  <si>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</si>
  <si>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</si>
  <si>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</si>
  <si>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</si>
  <si>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</si>
  <si>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</si>
  <si>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</si>
  <si>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</si>
  <si>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</si>
  <si>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</si>
  <si>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</si>
  <si>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</si>
  <si>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</si>
  <si>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</si>
  <si>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</si>
  <si>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</si>
  <si>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</si>
  <si>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</si>
  <si>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</si>
  <si>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</si>
  <si>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</si>
  <si>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</si>
  <si>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</si>
  <si>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</si>
  <si>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</si>
  <si>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</si>
  <si>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</si>
  <si>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</si>
  <si>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</si>
  <si>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</si>
  <si>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</si>
  <si>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</si>
  <si>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</si>
  <si>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</si>
  <si>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</si>
  <si>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</si>
  <si>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</si>
  <si>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</si>
  <si>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</si>
  <si>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</si>
  <si>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</si>
  <si>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</si>
  <si>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</si>
  <si>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</si>
  <si>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</si>
  <si>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</si>
  <si>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</si>
  <si>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</si>
  <si>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</si>
  <si>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</si>
  <si>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</si>
  <si>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</si>
  <si>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</si>
  <si>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</si>
  <si>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</si>
  <si>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</si>
  <si>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</si>
  <si>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</si>
  <si>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</si>
  <si>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</si>
  <si>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</si>
  <si>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</si>
  <si>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</si>
  <si>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</si>
  <si>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</si>
  <si>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</si>
  <si>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</si>
  <si>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</si>
  <si>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</si>
  <si>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</si>
  <si>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</si>
  <si>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</si>
  <si>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</si>
  <si>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</si>
  <si>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</si>
  <si>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</si>
  <si>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</si>
  <si>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</si>
  <si>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</si>
  <si>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</si>
  <si>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</si>
  <si>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</si>
  <si>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</si>
  <si>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</si>
  <si>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</si>
  <si>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</si>
  <si>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</si>
  <si>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</si>
  <si>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</si>
  <si>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</si>
  <si>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</si>
  <si>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</si>
  <si>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</si>
  <si>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</si>
  <si>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</si>
  <si>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</si>
  <si>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</si>
  <si>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</si>
  <si>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</si>
  <si>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</si>
  <si>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</si>
  <si>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</si>
  <si>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</si>
  <si>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</si>
  <si>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</si>
  <si>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</si>
  <si>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</si>
  <si>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</si>
  <si>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</si>
  <si>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</si>
  <si>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</si>
  <si>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</si>
  <si>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</si>
  <si>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</si>
  <si>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</si>
  <si>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</si>
  <si>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</si>
  <si>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</si>
  <si>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</si>
  <si>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</si>
  <si>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</si>
  <si>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</si>
  <si>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</si>
  <si>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</si>
  <si>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</si>
  <si>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</si>
  <si>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</si>
  <si>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</si>
  <si>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</si>
  <si>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</si>
  <si>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</si>
  <si>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</si>
  <si>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</si>
  <si>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</si>
  <si>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</si>
  <si>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</si>
  <si>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</si>
  <si>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</si>
  <si>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</si>
  <si>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</si>
  <si>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</si>
  <si>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</si>
  <si>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</si>
  <si>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</si>
  <si>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</si>
  <si>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</si>
  <si>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</si>
  <si>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</si>
  <si>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</si>
  <si>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</si>
  <si>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</si>
  <si>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</si>
  <si>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</si>
  <si>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</si>
  <si>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</si>
  <si>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</si>
  <si>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</si>
  <si>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</si>
  <si>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</si>
  <si>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</si>
  <si>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</si>
  <si>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</si>
  <si>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</si>
  <si>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</si>
  <si>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</si>
  <si>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</si>
  <si>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</si>
  <si>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</si>
  <si>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</si>
  <si>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</si>
  <si>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</si>
  <si>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</si>
  <si>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</si>
  <si>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</si>
  <si>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</si>
  <si>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</si>
  <si>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</si>
  <si>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</si>
  <si>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</si>
  <si>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</si>
  <si>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</si>
  <si>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</si>
  <si>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</si>
  <si>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</si>
  <si>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</si>
  <si>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</si>
  <si>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</si>
  <si>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</si>
  <si>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</si>
  <si>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</si>
  <si>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</si>
  <si>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</si>
  <si>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</si>
  <si>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</si>
  <si>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</si>
  <si>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</si>
  <si>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</si>
  <si>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</si>
  <si>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</si>
  <si>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</si>
  <si>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</si>
  <si>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</si>
  <si>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</si>
  <si>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</si>
  <si>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</si>
  <si>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</si>
  <si>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</si>
  <si>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</si>
  <si>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</si>
  <si>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</si>
  <si>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</si>
  <si>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</si>
  <si>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</si>
  <si>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</si>
  <si>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</si>
  <si>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</si>
  <si>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</si>
  <si>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</si>
  <si>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</si>
  <si>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</si>
  <si>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</si>
  <si>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</si>
  <si>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</si>
  <si>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</si>
  <si>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</si>
  <si>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</si>
  <si>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</si>
  <si>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</si>
  <si>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</si>
  <si>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</si>
  <si>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</si>
  <si>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</si>
  <si>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</si>
  <si>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</si>
  <si>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</si>
  <si>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</si>
  <si>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</si>
  <si>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</si>
  <si>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</si>
  <si>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</si>
  <si>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</si>
  <si>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</si>
  <si>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</si>
  <si>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</si>
  <si>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</si>
  <si>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</si>
  <si>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</si>
  <si>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</si>
  <si>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</si>
  <si>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</si>
  <si>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</si>
  <si>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</si>
  <si>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</si>
  <si>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</si>
  <si>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</si>
  <si>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</si>
  <si>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</si>
  <si>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</si>
  <si>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</si>
  <si>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</si>
  <si>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</si>
  <si>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</si>
  <si>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</si>
  <si>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</si>
  <si>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</si>
  <si>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</si>
  <si>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</si>
  <si>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</si>
  <si>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</si>
  <si>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</si>
  <si>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</si>
  <si>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</si>
  <si>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</si>
  <si>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</si>
  <si>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</si>
  <si>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</si>
  <si>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</si>
  <si>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</si>
  <si>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</si>
  <si>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</si>
  <si>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</si>
  <si>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</si>
  <si>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</si>
  <si>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</si>
  <si>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</si>
  <si>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</si>
  <si>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</si>
  <si>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</si>
  <si>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</si>
  <si>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</si>
  <si>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</si>
  <si>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</si>
  <si>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</si>
  <si>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</si>
  <si>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</si>
  <si>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</si>
  <si>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</si>
  <si>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</si>
  <si>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</si>
  <si>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</si>
  <si>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</si>
  <si>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</si>
  <si>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</si>
  <si>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</si>
  <si>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</si>
  <si>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</si>
  <si>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</si>
  <si>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</si>
  <si>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</si>
  <si>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</si>
  <si>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</si>
  <si>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</si>
  <si>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</si>
  <si>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</si>
  <si>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</si>
  <si>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</si>
  <si>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</si>
  <si>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</si>
  <si>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</si>
  <si>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</si>
  <si>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</si>
  <si>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</si>
  <si>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</si>
  <si>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</si>
  <si>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</si>
  <si>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</si>
  <si>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</si>
  <si>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</si>
  <si>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</si>
  <si>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</si>
  <si>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</si>
  <si>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</si>
  <si>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</si>
  <si>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</si>
  <si>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</si>
  <si>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</si>
  <si>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</si>
  <si>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</si>
  <si>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</si>
  <si>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</si>
  <si>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</si>
  <si>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</si>
  <si>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</si>
  <si>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</si>
  <si>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</si>
  <si>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</si>
  <si>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</si>
  <si>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</si>
  <si>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</si>
  <si>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</si>
  <si>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</si>
  <si>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</si>
  <si>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</si>
  <si>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</si>
  <si>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</si>
  <si>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</si>
  <si>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</si>
  <si>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</si>
  <si>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</si>
  <si>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</si>
  <si>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</si>
  <si>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</si>
  <si>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</si>
  <si>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</si>
  <si>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</si>
  <si>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</si>
  <si>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</si>
  <si>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</si>
  <si>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</si>
  <si>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</si>
  <si>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</si>
  <si>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</si>
  <si>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</si>
  <si>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</si>
  <si>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</si>
  <si>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</si>
  <si>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</si>
  <si>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</si>
  <si>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</si>
  <si>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</si>
  <si>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</si>
  <si>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</si>
  <si>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</si>
  <si>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</si>
  <si>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</si>
  <si>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</si>
  <si>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</si>
  <si>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</si>
  <si>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</si>
  <si>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</si>
  <si>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</si>
  <si>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</si>
  <si>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</si>
  <si>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</si>
  <si>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</si>
  <si>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</si>
  <si>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</si>
  <si>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</si>
  <si>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</si>
  <si>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</si>
  <si>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</si>
  <si>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</si>
  <si>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</si>
  <si>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</si>
  <si>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</si>
  <si>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</si>
  <si>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</si>
  <si>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</si>
  <si>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</si>
  <si>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</si>
  <si>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</si>
  <si>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</si>
  <si>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</si>
  <si>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</si>
  <si>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</si>
  <si>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</si>
  <si>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</si>
  <si>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</si>
  <si>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</si>
  <si>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</si>
  <si>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</si>
  <si>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</si>
  <si>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</si>
  <si>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</si>
  <si>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</si>
  <si>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</si>
  <si>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</si>
  <si>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</si>
  <si>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</si>
  <si>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</si>
  <si>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</si>
  <si>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</si>
  <si>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</si>
  <si>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</si>
  <si>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</si>
  <si>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</si>
  <si>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</si>
  <si>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</si>
  <si>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</si>
  <si>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</si>
  <si>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</si>
  <si>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</si>
  <si>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</si>
  <si>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</si>
  <si>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</si>
  <si>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</si>
  <si>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</si>
  <si>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</si>
  <si>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</si>
  <si>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</si>
  <si>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</si>
  <si>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</si>
  <si>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</si>
  <si>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</si>
  <si>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</si>
  <si>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</si>
  <si>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</si>
  <si>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</si>
  <si>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</si>
  <si>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</si>
  <si>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</si>
  <si>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</si>
  <si>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</si>
  <si>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</si>
  <si>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</si>
  <si>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</si>
  <si>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</si>
  <si>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</si>
  <si>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</si>
  <si>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</si>
  <si>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</si>
  <si>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</si>
  <si>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</si>
  <si>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</si>
  <si>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</si>
  <si>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</si>
  <si>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</si>
  <si>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</si>
  <si>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</si>
  <si>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</si>
  <si>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</si>
  <si>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</si>
  <si>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</si>
  <si>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</si>
  <si>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</si>
  <si>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</si>
  <si>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</si>
  <si>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</si>
  <si>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</si>
  <si>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</si>
  <si>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</si>
  <si>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</si>
  <si>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</si>
  <si>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</si>
  <si>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</si>
  <si>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</si>
  <si>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</si>
  <si>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</si>
  <si>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</si>
  <si>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</si>
  <si>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</si>
  <si>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</si>
  <si>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</si>
  <si>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</si>
  <si>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</si>
  <si>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</si>
  <si>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</si>
  <si>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</si>
  <si>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</si>
  <si>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</si>
  <si>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</si>
  <si>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</si>
  <si>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</si>
  <si>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</si>
  <si>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</si>
  <si>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</si>
  <si>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</si>
  <si>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</si>
  <si>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</si>
  <si>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</si>
  <si>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</si>
  <si>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</si>
  <si>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</si>
  <si>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</si>
  <si>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</si>
  <si>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</si>
  <si>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</si>
  <si>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</si>
  <si>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</si>
  <si>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</si>
  <si>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</si>
  <si>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</si>
  <si>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</si>
  <si>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</si>
  <si>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</si>
  <si>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</si>
  <si>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</si>
  <si>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</si>
  <si>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</si>
  <si>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</si>
  <si>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</si>
  <si>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</si>
  <si>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</si>
  <si>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</si>
  <si>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</si>
  <si>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</si>
  <si>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</si>
  <si>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</si>
  <si>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</si>
  <si>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</si>
  <si>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</si>
  <si>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</si>
  <si>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</si>
  <si>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</si>
  <si>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</si>
  <si>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</si>
  <si>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</si>
  <si>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</si>
  <si>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</si>
  <si>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</si>
  <si>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</si>
  <si>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</si>
  <si>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</si>
  <si>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</si>
  <si>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</si>
  <si>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</si>
  <si>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</si>
  <si>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</si>
  <si>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</si>
  <si>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</si>
  <si>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</si>
  <si>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</si>
  <si>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</si>
  <si>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</si>
  <si>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</si>
  <si>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</si>
  <si>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</si>
  <si>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</si>
  <si>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</si>
  <si>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</si>
  <si>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</si>
  <si>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</si>
  <si>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</si>
  <si>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</si>
  <si>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</si>
  <si>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</si>
  <si>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</si>
  <si>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</si>
  <si>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</si>
  <si>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</si>
  <si>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</si>
  <si>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</si>
  <si>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</si>
  <si>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</si>
  <si>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</si>
  <si>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</si>
  <si>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</si>
  <si>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</si>
  <si>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</si>
  <si>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</si>
  <si>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</si>
  <si>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</si>
  <si>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</si>
  <si>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</si>
  <si>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</si>
  <si>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</si>
  <si>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</si>
  <si>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</si>
  <si>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</si>
  <si>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</si>
  <si>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</si>
  <si>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</si>
  <si>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</si>
  <si>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</si>
  <si>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</si>
  <si>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</si>
  <si>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</si>
  <si>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</si>
  <si>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</si>
  <si>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</si>
  <si>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</si>
  <si>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</si>
  <si>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</si>
  <si>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</si>
  <si>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</si>
  <si>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</si>
  <si>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</si>
  <si>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</si>
  <si>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</si>
  <si>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</si>
  <si>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</si>
  <si>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</si>
  <si>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</si>
  <si>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</si>
  <si>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</si>
  <si>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</si>
  <si>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</si>
  <si>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</si>
  <si>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</si>
  <si>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</si>
  <si>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</si>
  <si>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</si>
  <si>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</si>
  <si>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</si>
  <si>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</si>
  <si>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</si>
  <si>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</si>
  <si>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</si>
  <si>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</si>
  <si>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</si>
  <si>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</si>
  <si>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</si>
  <si>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</si>
  <si>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</si>
  <si>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</si>
  <si>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</si>
  <si>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</si>
  <si>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</si>
  <si>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</si>
  <si>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</si>
  <si>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</si>
  <si>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</si>
  <si>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</si>
  <si>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</si>
  <si>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</si>
  <si>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</si>
  <si>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</si>
  <si>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</si>
  <si>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</si>
  <si>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</si>
  <si>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</si>
  <si>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</si>
  <si>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</si>
  <si>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</si>
  <si>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</si>
  <si>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</si>
  <si>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</si>
  <si>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</si>
  <si>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</si>
  <si>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</si>
  <si>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</si>
  <si>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</si>
  <si>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</si>
  <si>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</si>
  <si>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</si>
  <si>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</si>
  <si>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</si>
  <si>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</si>
  <si>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</si>
  <si>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</si>
  <si>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</si>
  <si>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</si>
  <si>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</si>
  <si>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</si>
  <si>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</si>
  <si>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</si>
  <si>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</si>
  <si>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</si>
  <si>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</si>
  <si>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</si>
  <si>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</si>
  <si>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</si>
  <si>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</si>
  <si>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</si>
  <si>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</si>
  <si>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</si>
  <si>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</si>
  <si>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</si>
  <si>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</si>
  <si>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</si>
  <si>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</si>
  <si>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</si>
  <si>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</si>
  <si>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</si>
  <si>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</si>
  <si>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</si>
  <si>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</si>
  <si>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</si>
  <si>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</si>
  <si>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</si>
  <si>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</si>
  <si>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</si>
  <si>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</si>
  <si>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</si>
  <si>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</si>
  <si>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</si>
  <si>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</si>
  <si>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</si>
  <si>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</si>
  <si>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</si>
  <si>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</si>
  <si>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</si>
  <si>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</si>
  <si>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</si>
  <si>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</si>
  <si>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</si>
  <si>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</si>
  <si>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</si>
  <si>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</si>
  <si>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</si>
  <si>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</si>
  <si>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</si>
  <si>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</si>
  <si>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</si>
  <si>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</si>
  <si>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</si>
  <si>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</si>
  <si>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</si>
  <si>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</si>
  <si>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</si>
  <si>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</si>
  <si>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</si>
  <si>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</si>
  <si>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</si>
  <si>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</si>
  <si>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</si>
  <si>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</si>
  <si>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</si>
  <si>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</si>
  <si>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</si>
  <si>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</si>
  <si>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</si>
  <si>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</si>
  <si>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</si>
  <si>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</si>
  <si>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</si>
  <si>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</si>
  <si>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</si>
  <si>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</si>
  <si>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</si>
  <si>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</si>
  <si>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</si>
  <si>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</si>
  <si>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</si>
  <si>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</si>
  <si>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</si>
  <si>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</si>
  <si>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</si>
  <si>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</si>
  <si>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</si>
  <si>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</si>
  <si>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</si>
  <si>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</si>
  <si>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</si>
  <si>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</si>
  <si>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</si>
  <si>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</si>
  <si>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</si>
  <si>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</si>
  <si>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</si>
  <si>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</si>
  <si>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</si>
  <si>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</si>
  <si>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</si>
  <si>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</si>
  <si>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</si>
  <si>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</si>
  <si>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</si>
  <si>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</si>
  <si>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</si>
  <si>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</si>
  <si>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</si>
  <si>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</si>
  <si>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</si>
  <si>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</si>
  <si>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</si>
  <si>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</si>
  <si>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</si>
  <si>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</si>
  <si>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</si>
  <si>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</si>
  <si>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</si>
  <si>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</si>
  <si>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</si>
  <si>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</si>
  <si>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</si>
  <si>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</si>
  <si>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</si>
  <si>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</si>
  <si>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</si>
  <si>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</si>
  <si>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</si>
  <si>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</si>
  <si>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</si>
  <si>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</si>
  <si>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</si>
  <si>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</si>
  <si>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</si>
  <si>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</si>
  <si>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</si>
  <si>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</si>
  <si>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</si>
  <si>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</si>
  <si>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</si>
  <si>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</si>
  <si>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</si>
  <si>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</si>
  <si>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</si>
  <si>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</si>
  <si>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</si>
  <si>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</si>
  <si>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</si>
  <si>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</si>
  <si>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</si>
  <si>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</si>
  <si>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</si>
  <si>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</si>
  <si>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</si>
  <si>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</si>
  <si>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</si>
  <si>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</si>
  <si>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</si>
  <si>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</si>
  <si>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</si>
  <si>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</si>
  <si>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</si>
  <si>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</si>
  <si>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</si>
  <si>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</si>
  <si>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</si>
  <si>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</si>
  <si>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</si>
  <si>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</si>
  <si>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</si>
  <si>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</si>
  <si>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</si>
  <si>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</si>
  <si>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</si>
  <si>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</si>
  <si>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</si>
  <si>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</si>
  <si>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</si>
  <si>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</si>
  <si>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</si>
  <si>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</si>
  <si>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</si>
  <si>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</si>
  <si>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</si>
  <si>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</si>
  <si>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</si>
  <si>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</si>
  <si>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</si>
  <si>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</si>
  <si>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</si>
  <si>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</si>
  <si>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</si>
  <si>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</si>
  <si>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</si>
  <si>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</si>
  <si>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</si>
  <si>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</si>
  <si>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</si>
  <si>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</si>
  <si>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</si>
  <si>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</si>
  <si>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</si>
  <si>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</si>
  <si>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</si>
  <si>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</si>
  <si>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</si>
  <si>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</si>
  <si>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</si>
  <si>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</si>
  <si>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</si>
  <si>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</si>
  <si>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</si>
  <si>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</si>
  <si>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</si>
  <si>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</si>
  <si>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</si>
  <si>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</si>
  <si>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</si>
  <si>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</si>
  <si>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</si>
  <si>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</si>
  <si>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</si>
  <si>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</si>
  <si>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</si>
  <si>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</si>
  <si>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</si>
  <si>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</si>
  <si>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</si>
  <si>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</si>
  <si>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</si>
  <si>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</si>
  <si>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</si>
  <si>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</si>
  <si>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</si>
  <si>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</si>
  <si>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</si>
  <si>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</si>
  <si>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</si>
  <si>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</si>
  <si>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</si>
  <si>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</si>
  <si>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</si>
  <si>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</si>
  <si>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</si>
  <si>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</si>
  <si>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</si>
  <si>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</si>
  <si>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</si>
  <si>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</si>
  <si>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</si>
  <si>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</si>
  <si>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</si>
  <si>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</si>
  <si>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</si>
  <si>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</si>
  <si>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</si>
  <si>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</si>
  <si>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</si>
  <si>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</si>
  <si>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</si>
  <si>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</si>
  <si>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</si>
  <si>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</si>
  <si>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</si>
  <si>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</si>
  <si>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</si>
  <si>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</si>
  <si>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</si>
  <si>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</si>
  <si>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</si>
  <si>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</si>
  <si>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</si>
  <si>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</si>
  <si>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</si>
  <si>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</si>
  <si>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</si>
  <si>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</si>
  <si>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</si>
  <si>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</si>
  <si>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</si>
  <si>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</si>
  <si>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</si>
  <si>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</si>
  <si>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</si>
  <si>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</si>
  <si>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</si>
  <si>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</si>
  <si>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</si>
  <si>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</si>
  <si>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</si>
  <si>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</si>
  <si>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</si>
  <si>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</si>
  <si>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</si>
  <si>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</si>
  <si>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</si>
  <si>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</si>
  <si>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</si>
  <si>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</si>
  <si>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</si>
  <si>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</si>
  <si>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</si>
  <si>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</si>
  <si>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</si>
  <si>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</si>
  <si>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</si>
  <si>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</si>
  <si>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</si>
  <si>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</si>
  <si>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</si>
  <si>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</si>
  <si>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</si>
  <si>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</si>
  <si>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</si>
  <si>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</si>
  <si>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</si>
  <si>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</si>
  <si>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</si>
  <si>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</si>
  <si>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</si>
  <si>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</si>
  <si>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</si>
  <si>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</si>
  <si>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</si>
  <si>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</si>
  <si>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</si>
  <si>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</si>
  <si>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</si>
  <si>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</si>
  <si>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</si>
  <si>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</si>
  <si>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</si>
  <si>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</si>
  <si>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</si>
  <si>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</si>
  <si>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</si>
  <si>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</si>
  <si>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</si>
  <si>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</si>
  <si>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</si>
  <si>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</si>
  <si>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</si>
  <si>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</si>
  <si>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</si>
  <si>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</si>
  <si>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</si>
  <si>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</si>
  <si>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</si>
  <si>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</si>
  <si>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</si>
  <si>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</si>
  <si>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</si>
  <si>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</si>
  <si>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</si>
  <si>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</si>
  <si>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</si>
  <si>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</si>
  <si>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</si>
  <si>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</si>
  <si>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</si>
  <si>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</si>
  <si>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</si>
  <si>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</si>
  <si>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</si>
  <si>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</si>
  <si>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</si>
  <si>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</si>
  <si>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</si>
  <si>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</si>
  <si>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</si>
  <si>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</si>
  <si>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</si>
  <si>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</si>
  <si>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</si>
  <si>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</si>
  <si>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</si>
  <si>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</si>
  <si>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</si>
  <si>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</si>
  <si>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</si>
  <si>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</si>
  <si>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</si>
  <si>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</si>
  <si>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</si>
  <si>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</si>
  <si>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</si>
  <si>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</si>
  <si>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</si>
  <si>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</si>
  <si>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</si>
  <si>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</si>
  <si>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</si>
  <si>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</si>
  <si>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</si>
  <si>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</si>
  <si>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</si>
  <si>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</si>
  <si>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</si>
  <si>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</si>
  <si>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</si>
  <si>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</si>
  <si>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</si>
  <si>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</si>
  <si>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</si>
  <si>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</si>
  <si>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</si>
  <si>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</si>
  <si>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</si>
  <si>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</si>
  <si>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</si>
  <si>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</si>
  <si>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</si>
  <si>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</si>
  <si>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</si>
  <si>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</si>
  <si>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</si>
  <si>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</si>
  <si>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</si>
  <si>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</si>
  <si>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</si>
  <si>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</si>
  <si>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</si>
  <si>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</si>
  <si>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</si>
  <si>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</si>
  <si>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</si>
  <si>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</si>
  <si>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</si>
  <si>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</si>
  <si>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</si>
  <si>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</si>
  <si>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</si>
  <si>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</si>
  <si>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</si>
  <si>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</si>
  <si>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</si>
  <si>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</si>
  <si>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</si>
  <si>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</si>
  <si>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</si>
  <si>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</si>
  <si>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</si>
  <si>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</si>
  <si>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</si>
  <si>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</si>
  <si>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</si>
  <si>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</si>
  <si>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</si>
  <si>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</si>
  <si>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</si>
  <si>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</si>
  <si>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</si>
  <si>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</si>
  <si>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</si>
  <si>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</si>
  <si>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</si>
  <si>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</si>
  <si>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</si>
  <si>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</si>
  <si>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</si>
  <si>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</si>
  <si>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</si>
  <si>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</si>
  <si>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</si>
  <si>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</si>
  <si>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</si>
  <si>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</si>
  <si>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</si>
  <si>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</si>
  <si>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</si>
  <si>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</si>
  <si>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</si>
  <si>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</si>
  <si>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</si>
  <si>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</si>
  <si>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</si>
  <si>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</si>
  <si>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</si>
  <si>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</si>
  <si>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</si>
  <si>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</si>
  <si>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</si>
  <si>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</si>
  <si>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</si>
  <si>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</si>
  <si>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</si>
  <si>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</si>
  <si>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</si>
  <si>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</si>
  <si>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</si>
  <si>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</si>
  <si>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</si>
  <si>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</si>
  <si>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</si>
  <si>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</si>
  <si>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</si>
  <si>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</si>
  <si>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</si>
  <si>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</si>
  <si>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</si>
  <si>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</si>
  <si>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</si>
  <si>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</si>
  <si>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</si>
  <si>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</si>
  <si>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</si>
  <si>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</si>
  <si>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</si>
  <si>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</si>
  <si>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</si>
  <si>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</si>
  <si>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</si>
  <si>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</si>
  <si>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</si>
  <si>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</si>
  <si>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</si>
  <si>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</si>
  <si>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</si>
  <si>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</si>
  <si>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</si>
  <si>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</si>
  <si>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</si>
  <si>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</si>
  <si>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</si>
  <si>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</si>
  <si>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</si>
  <si>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</si>
  <si>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</si>
  <si>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</si>
  <si>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</si>
  <si>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</si>
  <si>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</si>
  <si>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</si>
  <si>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</si>
  <si>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</si>
  <si>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</si>
  <si>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</si>
  <si>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</si>
  <si>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</si>
  <si>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</si>
  <si>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</si>
  <si>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</si>
  <si>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</si>
  <si>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</si>
  <si>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</si>
  <si>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</si>
  <si>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</si>
  <si>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</si>
  <si>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</si>
  <si>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</si>
  <si>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</si>
  <si>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</si>
  <si>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</si>
  <si>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</si>
  <si>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</si>
  <si>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</si>
  <si>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</si>
  <si>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</si>
  <si>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</si>
  <si>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</si>
  <si>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</si>
  <si>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</si>
  <si>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</si>
  <si>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</si>
  <si>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</si>
  <si>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</si>
  <si>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</si>
  <si>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</si>
  <si>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</si>
  <si>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</si>
  <si>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</si>
  <si>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</si>
  <si>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</si>
  <si>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</si>
  <si>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</si>
  <si>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</si>
  <si>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</si>
  <si>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</si>
  <si>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</si>
  <si>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</si>
  <si>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</si>
  <si>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</si>
  <si>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</si>
  <si>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</si>
  <si>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</si>
  <si>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</si>
  <si>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</si>
  <si>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</si>
  <si>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</si>
  <si>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</si>
  <si>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</si>
  <si>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</si>
  <si>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</si>
  <si>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</si>
  <si>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</si>
  <si>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</si>
  <si>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</si>
  <si>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</si>
  <si>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</si>
  <si>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</si>
  <si>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</si>
  <si>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</si>
  <si>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</si>
  <si>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</si>
  <si>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</si>
  <si>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</si>
  <si>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</si>
  <si>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</si>
  <si>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</si>
  <si>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</si>
  <si>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</si>
  <si>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</si>
  <si>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</si>
  <si>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</si>
  <si>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</si>
  <si>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</si>
  <si>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</si>
  <si>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</si>
  <si>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</si>
  <si>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</si>
  <si>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</si>
  <si>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</si>
  <si>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</si>
  <si>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</si>
  <si>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</si>
  <si>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</si>
  <si>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</si>
  <si>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</si>
  <si>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</si>
  <si>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</si>
  <si>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</si>
  <si>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</si>
  <si>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</si>
  <si>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JUNTA DE AGU APOTABLE Y ALCANTARILLADO DE COMONFORT, GTO.</t>
  </si>
  <si>
    <t>Al 31 de diciembre de 2018 y al 31 de diciembre de 2019 (b)</t>
  </si>
  <si>
    <t>Del 1 de enero al 31 de diciembre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</si>
</sst>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164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5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2</xdr:col>
          <xdr:colOff>3257550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2</xdr:col>
          <xdr:colOff>3257550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2</xdr:col>
          <xdr:colOff>3257550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2</xdr:col>
          <xdr:colOff>3257550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5" customWidth="1"/>
    <col min="2" max="2" width="25.125" customWidth="1"/>
    <col min="3" max="4" width="45.25" customWidth="1"/>
    <col min="5" max="5" width="3.25" customWidth="1"/>
    <col min="6" max="16384" width="10.75" hidden="1"/>
  </cols>
  <sheetData>
    <row r="1" spans="1:5" ht="36.75" customHeight="1" thickBot="1" x14ac:dyDescent="0.5">
      <c r="A1" s="149" t="s">
        <v>829</v>
      </c>
      <c r="B1" s="150"/>
      <c r="C1" s="150"/>
      <c r="D1" s="150"/>
      <c r="E1" s="151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52" t="s">
        <v>3302</v>
      </c>
      <c r="D3" s="152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2</xdr:col>
                <xdr:colOff>3257550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2</xdr:col>
                <xdr:colOff>3257550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2</xdr:col>
                <xdr:colOff>3257550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2</xdr:col>
                <xdr:colOff>3257550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workbookViewId="0">
      <selection sqref="A1:D1"/>
    </sheetView>
  </sheetViews>
  <sheetFormatPr baseColWidth="10" defaultColWidth="0" defaultRowHeight="15" zeroHeight="1" x14ac:dyDescent="0.25"/>
  <cols>
    <col min="1" max="1" width="101.375" customWidth="1"/>
    <col min="2" max="4" width="25.75" customWidth="1"/>
    <col min="5" max="11" width="0" hidden="1" customWidth="1"/>
    <col min="12" max="16384" width="10.75" hidden="1"/>
  </cols>
  <sheetData>
    <row r="1" spans="1:11" s="91" customFormat="1" ht="37.5" customHeight="1" x14ac:dyDescent="0.45">
      <c r="A1" s="165" t="s">
        <v>542</v>
      </c>
      <c r="B1" s="165"/>
      <c r="C1" s="165"/>
      <c r="D1" s="165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5"/>
    </row>
    <row r="3" spans="1:11" ht="14.25" x14ac:dyDescent="0.45">
      <c r="A3" s="156" t="s">
        <v>166</v>
      </c>
      <c r="B3" s="157"/>
      <c r="C3" s="157"/>
      <c r="D3" s="158"/>
    </row>
    <row r="4" spans="1:11" ht="14.25" x14ac:dyDescent="0.45">
      <c r="A4" s="159" t="str">
        <f>TRIMESTRE</f>
        <v>Del 1 de enero al 31 de diciembre de 2019 (b)</v>
      </c>
      <c r="B4" s="160"/>
      <c r="C4" s="160"/>
      <c r="D4" s="161"/>
    </row>
    <row r="5" spans="1:11" ht="14.25" x14ac:dyDescent="0.45">
      <c r="A5" s="162" t="s">
        <v>118</v>
      </c>
      <c r="B5" s="163"/>
      <c r="C5" s="163"/>
      <c r="D5" s="164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22432597.739999998</v>
      </c>
      <c r="C8" s="40">
        <f t="shared" ref="C8:D8" si="0">SUM(C9:C11)</f>
        <v>25524433.370000001</v>
      </c>
      <c r="D8" s="40">
        <f t="shared" si="0"/>
        <v>25524433.370000001</v>
      </c>
    </row>
    <row r="9" spans="1:11" x14ac:dyDescent="0.25">
      <c r="A9" s="53" t="s">
        <v>169</v>
      </c>
      <c r="B9" s="23">
        <v>22432597.739999998</v>
      </c>
      <c r="C9" s="23">
        <v>25524433.370000001</v>
      </c>
      <c r="D9" s="23">
        <v>25524433.370000001</v>
      </c>
    </row>
    <row r="10" spans="1:11" x14ac:dyDescent="0.25">
      <c r="A10" s="53" t="s">
        <v>170</v>
      </c>
      <c r="B10" s="23"/>
      <c r="C10" s="23"/>
      <c r="D10" s="23"/>
    </row>
    <row r="11" spans="1:11" x14ac:dyDescent="0.25">
      <c r="A11" s="53" t="s">
        <v>171</v>
      </c>
      <c r="B11" s="23"/>
      <c r="C11" s="23"/>
      <c r="D11" s="23"/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22432597.739999998</v>
      </c>
      <c r="C13" s="40">
        <f t="shared" ref="C13:D13" si="1">C14+C15</f>
        <v>23470158.48</v>
      </c>
      <c r="D13" s="40">
        <f t="shared" si="1"/>
        <v>23141606.48</v>
      </c>
    </row>
    <row r="14" spans="1:11" x14ac:dyDescent="0.25">
      <c r="A14" s="53" t="s">
        <v>172</v>
      </c>
      <c r="B14" s="23">
        <v>22432597.739999998</v>
      </c>
      <c r="C14" s="23">
        <v>23470158.48</v>
      </c>
      <c r="D14" s="23">
        <v>23141606.48</v>
      </c>
    </row>
    <row r="15" spans="1:11" x14ac:dyDescent="0.25">
      <c r="A15" s="53" t="s">
        <v>173</v>
      </c>
      <c r="B15" s="23"/>
      <c r="C15" s="23"/>
      <c r="D15" s="23"/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8">
        <f>B18+B19</f>
        <v>0</v>
      </c>
      <c r="C17" s="40">
        <f t="shared" ref="C17" si="2"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/>
      <c r="D18" s="23"/>
    </row>
    <row r="19" spans="1:4" ht="14.25" x14ac:dyDescent="0.45">
      <c r="A19" s="53" t="s">
        <v>176</v>
      </c>
      <c r="B19" s="119">
        <v>0</v>
      </c>
      <c r="C19" s="23"/>
      <c r="D19" s="117"/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:D21" si="3">C8-C13+C17</f>
        <v>2054274.8900000006</v>
      </c>
      <c r="D21" s="40">
        <f t="shared" si="3"/>
        <v>2382826.8900000006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178</v>
      </c>
      <c r="B23" s="40">
        <f>B21-B11</f>
        <v>0</v>
      </c>
      <c r="C23" s="40">
        <f t="shared" ref="C23:D23" si="4">C21-C11</f>
        <v>2054274.8900000006</v>
      </c>
      <c r="D23" s="40">
        <f t="shared" si="4"/>
        <v>2382826.8900000006</v>
      </c>
    </row>
    <row r="24" spans="1:4" ht="14.25" x14ac:dyDescent="0.45">
      <c r="A24" s="55"/>
      <c r="B24" s="17"/>
      <c r="C24" s="17"/>
      <c r="D24" s="17"/>
    </row>
    <row r="25" spans="1:4" ht="14.25" x14ac:dyDescent="0.45">
      <c r="A25" s="120" t="s">
        <v>179</v>
      </c>
      <c r="B25" s="40">
        <f>B23-B17</f>
        <v>0</v>
      </c>
      <c r="C25" s="40">
        <f t="shared" ref="C25" si="5">C23-C17</f>
        <v>2054274.8900000006</v>
      </c>
      <c r="D25" s="40">
        <f>D23-D17</f>
        <v>2382826.8900000006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/>
      <c r="C30" s="60"/>
      <c r="D30" s="60"/>
    </row>
    <row r="31" spans="1:4" x14ac:dyDescent="0.25">
      <c r="A31" s="53" t="s">
        <v>188</v>
      </c>
      <c r="B31" s="60"/>
      <c r="C31" s="60"/>
      <c r="D31" s="60"/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2054274.8900000006</v>
      </c>
      <c r="D33" s="61">
        <f t="shared" si="7"/>
        <v>2382826.8900000006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/>
      <c r="C38" s="60"/>
      <c r="D38" s="60"/>
    </row>
    <row r="39" spans="1:4" x14ac:dyDescent="0.25">
      <c r="A39" s="53" t="s">
        <v>193</v>
      </c>
      <c r="B39" s="60"/>
      <c r="C39" s="60"/>
      <c r="D39" s="60"/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/>
      <c r="C41" s="60"/>
      <c r="D41" s="60"/>
    </row>
    <row r="42" spans="1:4" x14ac:dyDescent="0.25">
      <c r="A42" s="53" t="s">
        <v>196</v>
      </c>
      <c r="B42" s="60"/>
      <c r="C42" s="60"/>
      <c r="D42" s="60"/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22432597.739999998</v>
      </c>
      <c r="C48" s="124">
        <f>C9</f>
        <v>25524433.370000001</v>
      </c>
      <c r="D48" s="124">
        <f t="shared" ref="D48" si="11">D9</f>
        <v>25524433.370000001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8" t="s">
        <v>192</v>
      </c>
      <c r="B50" s="60"/>
      <c r="C50" s="60"/>
      <c r="D50" s="60"/>
    </row>
    <row r="51" spans="1:4" x14ac:dyDescent="0.25">
      <c r="A51" s="128" t="s">
        <v>195</v>
      </c>
      <c r="B51" s="60"/>
      <c r="C51" s="60"/>
      <c r="D51" s="60"/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22432597.739999998</v>
      </c>
      <c r="C53" s="60">
        <f t="shared" ref="C53:D53" si="13">C14</f>
        <v>23470158.48</v>
      </c>
      <c r="D53" s="60">
        <f t="shared" si="13"/>
        <v>23141606.48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4">C18</f>
        <v>0</v>
      </c>
      <c r="D55" s="60">
        <f t="shared" si="14"/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2054274.8900000006</v>
      </c>
      <c r="D57" s="61">
        <f t="shared" ref="D57" si="15">D48+D49-D53+D55</f>
        <v>2382826.8900000006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 t="shared" ref="C59:D59" si="16">C57-C49</f>
        <v>2054274.8900000006</v>
      </c>
      <c r="D59" s="61">
        <f t="shared" si="16"/>
        <v>2382826.8900000006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0</v>
      </c>
      <c r="C63" s="122">
        <f t="shared" ref="C63:D63" si="17">C10</f>
        <v>0</v>
      </c>
      <c r="D63" s="122">
        <f t="shared" si="17"/>
        <v>0</v>
      </c>
    </row>
    <row r="64" spans="1:4" x14ac:dyDescent="0.25">
      <c r="A64" s="127" t="s">
        <v>202</v>
      </c>
      <c r="B64" s="40">
        <f>B65-B66</f>
        <v>0</v>
      </c>
      <c r="C64" s="40">
        <f t="shared" ref="C64:D64" si="18">C65-C66</f>
        <v>0</v>
      </c>
      <c r="D64" s="40">
        <f t="shared" si="18"/>
        <v>0</v>
      </c>
    </row>
    <row r="65" spans="1:4" x14ac:dyDescent="0.25">
      <c r="A65" s="128" t="s">
        <v>193</v>
      </c>
      <c r="B65" s="23"/>
      <c r="C65" s="23"/>
      <c r="D65" s="23"/>
    </row>
    <row r="66" spans="1:4" x14ac:dyDescent="0.25">
      <c r="A66" s="128" t="s">
        <v>196</v>
      </c>
      <c r="B66" s="23"/>
      <c r="C66" s="23"/>
      <c r="D66" s="23"/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23">
        <f t="shared" ref="C68:D68" si="19">C15</f>
        <v>0</v>
      </c>
      <c r="D68" s="23">
        <f t="shared" si="19"/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0">C19</f>
        <v>0</v>
      </c>
      <c r="D70" s="23">
        <f t="shared" si="20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 t="shared" ref="C72:D72" si="21">C63+C64-C68+C70</f>
        <v>0</v>
      </c>
      <c r="D72" s="40">
        <f t="shared" si="21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0</v>
      </c>
      <c r="D74" s="40">
        <f t="shared" ref="D74" si="22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5.375" customWidth="1"/>
    <col min="17" max="17" width="12.75" customWidth="1"/>
    <col min="18" max="18" width="18.875" bestFit="1" customWidth="1"/>
    <col min="20" max="20" width="5.875" bestFit="1" customWidth="1"/>
    <col min="21" max="21" width="17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22432597.739999998</v>
      </c>
      <c r="Q2" s="18">
        <f>'Formato 4'!C8</f>
        <v>25524433.370000001</v>
      </c>
      <c r="R2" s="18">
        <f>'Formato 4'!D8</f>
        <v>25524433.370000001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22432597.739999998</v>
      </c>
      <c r="Q3" s="18">
        <f>'Formato 4'!C9</f>
        <v>25524433.370000001</v>
      </c>
      <c r="R3" s="18">
        <f>'Formato 4'!D9</f>
        <v>25524433.370000001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22432597.739999998</v>
      </c>
      <c r="Q6" s="18">
        <f>'Formato 4'!C13</f>
        <v>23470158.48</v>
      </c>
      <c r="R6" s="18">
        <f>'Formato 4'!D13</f>
        <v>23141606.48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22432597.739999998</v>
      </c>
      <c r="Q7" s="18">
        <f>'Formato 4'!C14</f>
        <v>23470158.48</v>
      </c>
      <c r="R7" s="18">
        <f>'Formato 4'!D14</f>
        <v>23141606.48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2054274.8900000006</v>
      </c>
      <c r="R12" s="18">
        <f>'Formato 4'!D21</f>
        <v>2382826.8900000006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2054274.8900000006</v>
      </c>
      <c r="R13" s="18">
        <f>'Formato 4'!D23</f>
        <v>2382826.8900000006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2054274.8900000006</v>
      </c>
      <c r="R14" s="18">
        <f>'Formato 4'!D25</f>
        <v>2382826.8900000006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2054274.8900000006</v>
      </c>
      <c r="R18">
        <f>'Formato 4'!D33</f>
        <v>2382826.8900000006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22432597.739999998</v>
      </c>
      <c r="Q26">
        <f>'Formato 4'!C48</f>
        <v>25524433.370000001</v>
      </c>
      <c r="R26">
        <f>'Formato 4'!D48</f>
        <v>25524433.370000001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22432597.739999998</v>
      </c>
      <c r="Q30">
        <f>'Formato 4'!C53</f>
        <v>23470158.48</v>
      </c>
      <c r="R30">
        <f>'Formato 4'!D53</f>
        <v>23141606.48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ht="14.25" x14ac:dyDescent="0.4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zoomScale="85" zoomScaleNormal="85" workbookViewId="0">
      <selection sqref="A1:G1"/>
    </sheetView>
  </sheetViews>
  <sheetFormatPr baseColWidth="10" defaultColWidth="0" defaultRowHeight="15" zeroHeight="1" x14ac:dyDescent="0.25"/>
  <cols>
    <col min="1" max="1" width="92.875" customWidth="1"/>
    <col min="2" max="7" width="20.75" customWidth="1"/>
    <col min="8" max="8" width="0" hidden="1" customWidth="1"/>
    <col min="9" max="16384" width="10.75" hidden="1"/>
  </cols>
  <sheetData>
    <row r="1" spans="1:8" s="91" customFormat="1" ht="37.5" customHeight="1" x14ac:dyDescent="0.25">
      <c r="A1" s="171" t="s">
        <v>206</v>
      </c>
      <c r="B1" s="171"/>
      <c r="C1" s="171"/>
      <c r="D1" s="171"/>
      <c r="E1" s="171"/>
      <c r="F1" s="171"/>
      <c r="G1" s="171"/>
    </row>
    <row r="2" spans="1:8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8" x14ac:dyDescent="0.25">
      <c r="A3" s="156" t="s">
        <v>207</v>
      </c>
      <c r="B3" s="157"/>
      <c r="C3" s="157"/>
      <c r="D3" s="157"/>
      <c r="E3" s="157"/>
      <c r="F3" s="157"/>
      <c r="G3" s="158"/>
    </row>
    <row r="4" spans="1:8" ht="14.25" x14ac:dyDescent="0.45">
      <c r="A4" s="159" t="str">
        <f>TRIMESTRE</f>
        <v>Del 1 de enero al 31 de diciembre de 2019 (b)</v>
      </c>
      <c r="B4" s="160"/>
      <c r="C4" s="160"/>
      <c r="D4" s="160"/>
      <c r="E4" s="160"/>
      <c r="F4" s="160"/>
      <c r="G4" s="161"/>
    </row>
    <row r="5" spans="1:8" ht="14.25" x14ac:dyDescent="0.45">
      <c r="A5" s="162" t="s">
        <v>118</v>
      </c>
      <c r="B5" s="163"/>
      <c r="C5" s="163"/>
      <c r="D5" s="163"/>
      <c r="E5" s="163"/>
      <c r="F5" s="163"/>
      <c r="G5" s="164"/>
    </row>
    <row r="6" spans="1:8" x14ac:dyDescent="0.25">
      <c r="A6" s="168" t="s">
        <v>214</v>
      </c>
      <c r="B6" s="170" t="s">
        <v>208</v>
      </c>
      <c r="C6" s="170"/>
      <c r="D6" s="170"/>
      <c r="E6" s="170"/>
      <c r="F6" s="170"/>
      <c r="G6" s="170" t="s">
        <v>209</v>
      </c>
    </row>
    <row r="7" spans="1:8" ht="30" x14ac:dyDescent="0.25">
      <c r="A7" s="169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0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4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25">
      <c r="A13" s="53" t="s">
        <v>220</v>
      </c>
      <c r="B13" s="60">
        <v>3500</v>
      </c>
      <c r="C13" s="60">
        <v>38859.89</v>
      </c>
      <c r="D13" s="60">
        <v>42359.89</v>
      </c>
      <c r="E13" s="60">
        <v>42352.08</v>
      </c>
      <c r="F13" s="60">
        <v>42352.08</v>
      </c>
      <c r="G13" s="60">
        <f t="shared" si="0"/>
        <v>38852.080000000002</v>
      </c>
    </row>
    <row r="14" spans="1:8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f t="shared" si="0"/>
        <v>0</v>
      </c>
    </row>
    <row r="15" spans="1:8" x14ac:dyDescent="0.25">
      <c r="A15" s="53" t="s">
        <v>222</v>
      </c>
      <c r="B15" s="60">
        <v>21941263.149999999</v>
      </c>
      <c r="C15" s="60">
        <v>2391419.2000000002</v>
      </c>
      <c r="D15" s="60">
        <v>24332682.349999998</v>
      </c>
      <c r="E15" s="60">
        <v>24882884.289999999</v>
      </c>
      <c r="F15" s="60">
        <v>24882884.289999999</v>
      </c>
      <c r="G15" s="60">
        <v>2941621.1400000006</v>
      </c>
    </row>
    <row r="16" spans="1:8" ht="14.25" x14ac:dyDescent="0.4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ht="14.25" x14ac:dyDescent="0.45">
      <c r="A17" s="63" t="s">
        <v>223</v>
      </c>
      <c r="B17" s="60"/>
      <c r="C17" s="60"/>
      <c r="D17" s="60"/>
      <c r="E17" s="60"/>
      <c r="F17" s="60"/>
      <c r="G17" s="60"/>
    </row>
    <row r="18" spans="1:7" ht="14.25" x14ac:dyDescent="0.45">
      <c r="A18" s="63" t="s">
        <v>224</v>
      </c>
      <c r="B18" s="60"/>
      <c r="C18" s="60"/>
      <c r="D18" s="60"/>
      <c r="E18" s="60"/>
      <c r="F18" s="60"/>
      <c r="G18" s="60"/>
    </row>
    <row r="19" spans="1:7" x14ac:dyDescent="0.25">
      <c r="A19" s="63" t="s">
        <v>225</v>
      </c>
      <c r="B19" s="60"/>
      <c r="C19" s="60"/>
      <c r="D19" s="60"/>
      <c r="E19" s="60"/>
      <c r="F19" s="60"/>
      <c r="G19" s="60"/>
    </row>
    <row r="20" spans="1:7" x14ac:dyDescent="0.25">
      <c r="A20" s="63" t="s">
        <v>226</v>
      </c>
      <c r="B20" s="60"/>
      <c r="C20" s="60"/>
      <c r="D20" s="60"/>
      <c r="E20" s="60"/>
      <c r="F20" s="60"/>
      <c r="G20" s="60"/>
    </row>
    <row r="21" spans="1:7" x14ac:dyDescent="0.25">
      <c r="A21" s="63" t="s">
        <v>227</v>
      </c>
      <c r="B21" s="60"/>
      <c r="C21" s="60"/>
      <c r="D21" s="60"/>
      <c r="E21" s="60"/>
      <c r="F21" s="60"/>
      <c r="G21" s="60"/>
    </row>
    <row r="22" spans="1:7" x14ac:dyDescent="0.25">
      <c r="A22" s="63" t="s">
        <v>228</v>
      </c>
      <c r="B22" s="60"/>
      <c r="C22" s="60"/>
      <c r="D22" s="60"/>
      <c r="E22" s="60"/>
      <c r="F22" s="60"/>
      <c r="G22" s="60"/>
    </row>
    <row r="23" spans="1:7" x14ac:dyDescent="0.25">
      <c r="A23" s="63" t="s">
        <v>229</v>
      </c>
      <c r="B23" s="60"/>
      <c r="C23" s="60"/>
      <c r="D23" s="60"/>
      <c r="E23" s="60"/>
      <c r="F23" s="60"/>
      <c r="G23" s="60"/>
    </row>
    <row r="24" spans="1:7" x14ac:dyDescent="0.25">
      <c r="A24" s="63" t="s">
        <v>230</v>
      </c>
      <c r="B24" s="60"/>
      <c r="C24" s="60"/>
      <c r="D24" s="60"/>
      <c r="E24" s="60"/>
      <c r="F24" s="60"/>
      <c r="G24" s="60"/>
    </row>
    <row r="25" spans="1:7" x14ac:dyDescent="0.25">
      <c r="A25" s="63" t="s">
        <v>231</v>
      </c>
      <c r="B25" s="60"/>
      <c r="C25" s="60"/>
      <c r="D25" s="60"/>
      <c r="E25" s="60"/>
      <c r="F25" s="60"/>
      <c r="G25" s="60"/>
    </row>
    <row r="26" spans="1:7" ht="14.25" x14ac:dyDescent="0.45">
      <c r="A26" s="63" t="s">
        <v>232</v>
      </c>
      <c r="B26" s="60"/>
      <c r="C26" s="60"/>
      <c r="D26" s="60"/>
      <c r="E26" s="60"/>
      <c r="F26" s="60"/>
      <c r="G26" s="60"/>
    </row>
    <row r="27" spans="1:7" x14ac:dyDescent="0.25">
      <c r="A27" s="63" t="s">
        <v>233</v>
      </c>
      <c r="B27" s="60"/>
      <c r="C27" s="60"/>
      <c r="D27" s="60"/>
      <c r="E27" s="60"/>
      <c r="F27" s="60"/>
      <c r="G27" s="60"/>
    </row>
    <row r="28" spans="1:7" x14ac:dyDescent="0.25">
      <c r="A28" s="53" t="s">
        <v>234</v>
      </c>
      <c r="B28" s="60">
        <f>SUM(B29:B33)</f>
        <v>0</v>
      </c>
      <c r="C28" s="60">
        <f t="shared" ref="C28:G28" si="2">SUM(C29:C33)</f>
        <v>0</v>
      </c>
      <c r="D28" s="60">
        <f t="shared" si="2"/>
        <v>0</v>
      </c>
      <c r="E28" s="60">
        <f t="shared" si="2"/>
        <v>0</v>
      </c>
      <c r="F28" s="60">
        <f t="shared" si="2"/>
        <v>0</v>
      </c>
      <c r="G28" s="60">
        <f t="shared" si="2"/>
        <v>0</v>
      </c>
    </row>
    <row r="29" spans="1:7" x14ac:dyDescent="0.25">
      <c r="A29" s="63" t="s">
        <v>235</v>
      </c>
      <c r="B29" s="60"/>
      <c r="C29" s="60"/>
      <c r="D29" s="60"/>
      <c r="E29" s="60"/>
      <c r="F29" s="60"/>
      <c r="G29" s="60"/>
    </row>
    <row r="30" spans="1:7" x14ac:dyDescent="0.25">
      <c r="A30" s="63" t="s">
        <v>236</v>
      </c>
      <c r="B30" s="60"/>
      <c r="C30" s="60"/>
      <c r="D30" s="60"/>
      <c r="E30" s="60"/>
      <c r="F30" s="60"/>
      <c r="G30" s="60"/>
    </row>
    <row r="31" spans="1:7" x14ac:dyDescent="0.25">
      <c r="A31" s="63" t="s">
        <v>237</v>
      </c>
      <c r="B31" s="60"/>
      <c r="C31" s="60"/>
      <c r="D31" s="60"/>
      <c r="E31" s="60"/>
      <c r="F31" s="60"/>
      <c r="G31" s="60"/>
    </row>
    <row r="32" spans="1:7" x14ac:dyDescent="0.25">
      <c r="A32" s="63" t="s">
        <v>238</v>
      </c>
      <c r="B32" s="60"/>
      <c r="C32" s="60"/>
      <c r="D32" s="60"/>
      <c r="E32" s="60"/>
      <c r="F32" s="60"/>
      <c r="G32" s="60"/>
    </row>
    <row r="33" spans="1:8" x14ac:dyDescent="0.25">
      <c r="A33" s="63" t="s">
        <v>239</v>
      </c>
      <c r="B33" s="60"/>
      <c r="C33" s="60"/>
      <c r="D33" s="60"/>
      <c r="E33" s="60"/>
      <c r="F33" s="60"/>
      <c r="G33" s="60"/>
    </row>
    <row r="34" spans="1:8" x14ac:dyDescent="0.25">
      <c r="A34" s="53" t="s">
        <v>240</v>
      </c>
      <c r="B34" s="60">
        <v>487834.59</v>
      </c>
      <c r="C34" s="60">
        <v>111362.42</v>
      </c>
      <c r="D34" s="60">
        <v>599197.01</v>
      </c>
      <c r="E34" s="60">
        <v>599197</v>
      </c>
      <c r="F34" s="60">
        <v>599197</v>
      </c>
      <c r="G34" s="60">
        <v>111362.40999999997</v>
      </c>
    </row>
    <row r="35" spans="1:8" ht="14.25" x14ac:dyDescent="0.45">
      <c r="A35" s="53" t="s">
        <v>241</v>
      </c>
      <c r="B35" s="60"/>
      <c r="C35" s="60"/>
      <c r="D35" s="60"/>
      <c r="E35" s="60"/>
      <c r="F35" s="60"/>
      <c r="G35" s="60"/>
    </row>
    <row r="36" spans="1:8" ht="14.25" x14ac:dyDescent="0.45">
      <c r="A36" s="63" t="s">
        <v>242</v>
      </c>
      <c r="B36" s="60"/>
      <c r="C36" s="60"/>
      <c r="D36" s="60"/>
      <c r="E36" s="60"/>
      <c r="F36" s="60"/>
      <c r="G36" s="60"/>
    </row>
    <row r="37" spans="1:8" x14ac:dyDescent="0.25">
      <c r="A37" s="53" t="s">
        <v>243</v>
      </c>
      <c r="B37" s="60">
        <f>B38+B39</f>
        <v>0</v>
      </c>
      <c r="C37" s="60">
        <f t="shared" ref="C37:G37" si="3">C38+C39</f>
        <v>0</v>
      </c>
      <c r="D37" s="60">
        <f t="shared" si="3"/>
        <v>0</v>
      </c>
      <c r="E37" s="60">
        <f t="shared" si="3"/>
        <v>0</v>
      </c>
      <c r="F37" s="60">
        <f t="shared" si="3"/>
        <v>0</v>
      </c>
      <c r="G37" s="60">
        <f t="shared" si="3"/>
        <v>0</v>
      </c>
    </row>
    <row r="38" spans="1:8" ht="14.25" x14ac:dyDescent="0.45">
      <c r="A38" s="63" t="s">
        <v>244</v>
      </c>
      <c r="B38" s="60"/>
      <c r="C38" s="60"/>
      <c r="D38" s="60"/>
      <c r="E38" s="60"/>
      <c r="F38" s="60"/>
      <c r="G38" s="60"/>
    </row>
    <row r="39" spans="1:8" x14ac:dyDescent="0.25">
      <c r="A39" s="63" t="s">
        <v>245</v>
      </c>
      <c r="B39" s="60"/>
      <c r="C39" s="60"/>
      <c r="D39" s="60"/>
      <c r="E39" s="60"/>
      <c r="F39" s="60"/>
      <c r="G39" s="60"/>
    </row>
    <row r="40" spans="1:8" ht="14.25" x14ac:dyDescent="0.4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22432597.739999998</v>
      </c>
      <c r="C41" s="61">
        <f t="shared" ref="C41:E41" si="4">SUM(C9,C10,C11,C12,C13,C14,C15,C16,C28,C34,C35,C37)</f>
        <v>2541641.5100000002</v>
      </c>
      <c r="D41" s="61">
        <f t="shared" si="4"/>
        <v>24974239.25</v>
      </c>
      <c r="E41" s="61">
        <f t="shared" si="4"/>
        <v>25524433.369999997</v>
      </c>
      <c r="F41" s="61">
        <f>SUM(F9,F10,F11,F12,F13,F14,F15,F16,F28,F34,F35,F37)</f>
        <v>25524433.369999997</v>
      </c>
      <c r="G41" s="61">
        <f>SUM(G9,G10,G11,G12,G13,G14,G15,G16,G28,G34,G35,G37)</f>
        <v>3091835.6300000008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3091835.6300000008</v>
      </c>
      <c r="H42" s="8"/>
    </row>
    <row r="43" spans="1:8" ht="14.25" x14ac:dyDescent="0.4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5">SUM(C46:C53)</f>
        <v>0</v>
      </c>
      <c r="D45" s="60">
        <f t="shared" si="5"/>
        <v>0</v>
      </c>
      <c r="E45" s="60">
        <f t="shared" si="5"/>
        <v>0</v>
      </c>
      <c r="F45" s="60">
        <f t="shared" si="5"/>
        <v>0</v>
      </c>
      <c r="G45" s="60">
        <f t="shared" si="5"/>
        <v>0</v>
      </c>
    </row>
    <row r="46" spans="1:8" x14ac:dyDescent="0.25">
      <c r="A46" s="69" t="s">
        <v>249</v>
      </c>
      <c r="B46" s="60"/>
      <c r="C46" s="60"/>
      <c r="D46" s="60"/>
      <c r="E46" s="60"/>
      <c r="F46" s="60"/>
      <c r="G46" s="60"/>
    </row>
    <row r="47" spans="1:8" x14ac:dyDescent="0.25">
      <c r="A47" s="69" t="s">
        <v>250</v>
      </c>
      <c r="B47" s="60"/>
      <c r="C47" s="60"/>
      <c r="D47" s="60"/>
      <c r="E47" s="60"/>
      <c r="F47" s="60"/>
      <c r="G47" s="60"/>
    </row>
    <row r="48" spans="1:8" x14ac:dyDescent="0.25">
      <c r="A48" s="69" t="s">
        <v>251</v>
      </c>
      <c r="B48" s="60"/>
      <c r="C48" s="60"/>
      <c r="D48" s="60"/>
      <c r="E48" s="60"/>
      <c r="F48" s="60"/>
      <c r="G48" s="60"/>
    </row>
    <row r="49" spans="1:7" ht="30" x14ac:dyDescent="0.25">
      <c r="A49" s="69" t="s">
        <v>252</v>
      </c>
      <c r="B49" s="60"/>
      <c r="C49" s="60"/>
      <c r="D49" s="60"/>
      <c r="E49" s="60"/>
      <c r="F49" s="60"/>
      <c r="G49" s="60"/>
    </row>
    <row r="50" spans="1:7" x14ac:dyDescent="0.25">
      <c r="A50" s="69" t="s">
        <v>253</v>
      </c>
      <c r="B50" s="60"/>
      <c r="C50" s="60"/>
      <c r="D50" s="60"/>
      <c r="E50" s="60"/>
      <c r="F50" s="60"/>
      <c r="G50" s="60"/>
    </row>
    <row r="51" spans="1:7" x14ac:dyDescent="0.25">
      <c r="A51" s="69" t="s">
        <v>254</v>
      </c>
      <c r="B51" s="60"/>
      <c r="C51" s="60"/>
      <c r="D51" s="60"/>
      <c r="E51" s="60"/>
      <c r="F51" s="60"/>
      <c r="G51" s="60"/>
    </row>
    <row r="52" spans="1:7" x14ac:dyDescent="0.25">
      <c r="A52" s="48" t="s">
        <v>255</v>
      </c>
      <c r="B52" s="60"/>
      <c r="C52" s="60"/>
      <c r="D52" s="60"/>
      <c r="E52" s="60"/>
      <c r="F52" s="60"/>
      <c r="G52" s="60"/>
    </row>
    <row r="53" spans="1:7" x14ac:dyDescent="0.25">
      <c r="A53" s="63" t="s">
        <v>256</v>
      </c>
      <c r="B53" s="60"/>
      <c r="C53" s="60"/>
      <c r="D53" s="60"/>
      <c r="E53" s="60"/>
      <c r="F53" s="60"/>
      <c r="G53" s="60"/>
    </row>
    <row r="54" spans="1:7" x14ac:dyDescent="0.25">
      <c r="A54" s="53" t="s">
        <v>257</v>
      </c>
      <c r="B54" s="60">
        <f>SUM(B55:B58)</f>
        <v>0</v>
      </c>
      <c r="C54" s="60">
        <f t="shared" ref="C54:G54" si="6">SUM(C55:C58)</f>
        <v>0</v>
      </c>
      <c r="D54" s="60">
        <f t="shared" si="6"/>
        <v>0</v>
      </c>
      <c r="E54" s="60">
        <f t="shared" si="6"/>
        <v>0</v>
      </c>
      <c r="F54" s="60">
        <f t="shared" si="6"/>
        <v>0</v>
      </c>
      <c r="G54" s="60">
        <f t="shared" si="6"/>
        <v>0</v>
      </c>
    </row>
    <row r="55" spans="1:7" x14ac:dyDescent="0.25">
      <c r="A55" s="48" t="s">
        <v>258</v>
      </c>
      <c r="B55" s="60"/>
      <c r="C55" s="60"/>
      <c r="D55" s="60"/>
      <c r="E55" s="60"/>
      <c r="F55" s="60"/>
      <c r="G55" s="60"/>
    </row>
    <row r="56" spans="1:7" x14ac:dyDescent="0.25">
      <c r="A56" s="69" t="s">
        <v>259</v>
      </c>
      <c r="B56" s="60"/>
      <c r="C56" s="60"/>
      <c r="D56" s="60"/>
      <c r="E56" s="60"/>
      <c r="F56" s="60"/>
      <c r="G56" s="60"/>
    </row>
    <row r="57" spans="1:7" x14ac:dyDescent="0.25">
      <c r="A57" s="69" t="s">
        <v>260</v>
      </c>
      <c r="B57" s="60"/>
      <c r="C57" s="60"/>
      <c r="D57" s="60"/>
      <c r="E57" s="60"/>
      <c r="F57" s="60"/>
      <c r="G57" s="60"/>
    </row>
    <row r="58" spans="1:7" x14ac:dyDescent="0.25">
      <c r="A58" s="48" t="s">
        <v>261</v>
      </c>
      <c r="B58" s="60"/>
      <c r="C58" s="60"/>
      <c r="D58" s="60"/>
      <c r="E58" s="60"/>
      <c r="F58" s="60"/>
      <c r="G58" s="60"/>
    </row>
    <row r="59" spans="1:7" x14ac:dyDescent="0.25">
      <c r="A59" s="53" t="s">
        <v>262</v>
      </c>
      <c r="B59" s="60">
        <f>SUM(B60:B61)</f>
        <v>0</v>
      </c>
      <c r="C59" s="60">
        <f t="shared" ref="C59:G59" si="7">SUM(C60:C61)</f>
        <v>0</v>
      </c>
      <c r="D59" s="60">
        <f t="shared" si="7"/>
        <v>0</v>
      </c>
      <c r="E59" s="60">
        <f t="shared" si="7"/>
        <v>0</v>
      </c>
      <c r="F59" s="60">
        <f t="shared" si="7"/>
        <v>0</v>
      </c>
      <c r="G59" s="60">
        <f t="shared" si="7"/>
        <v>0</v>
      </c>
    </row>
    <row r="60" spans="1:7" x14ac:dyDescent="0.25">
      <c r="A60" s="69" t="s">
        <v>263</v>
      </c>
      <c r="B60" s="60"/>
      <c r="C60" s="60"/>
      <c r="D60" s="60"/>
      <c r="E60" s="60"/>
      <c r="F60" s="60"/>
      <c r="G60" s="60"/>
    </row>
    <row r="61" spans="1:7" x14ac:dyDescent="0.25">
      <c r="A61" s="69" t="s">
        <v>264</v>
      </c>
      <c r="B61" s="60"/>
      <c r="C61" s="60"/>
      <c r="D61" s="60"/>
      <c r="E61" s="60"/>
      <c r="F61" s="60"/>
      <c r="G61" s="60"/>
    </row>
    <row r="62" spans="1:7" x14ac:dyDescent="0.25">
      <c r="A62" s="53" t="s">
        <v>265</v>
      </c>
      <c r="B62" s="60"/>
      <c r="C62" s="60"/>
      <c r="D62" s="60"/>
      <c r="E62" s="60"/>
      <c r="F62" s="60"/>
      <c r="G62" s="60"/>
    </row>
    <row r="63" spans="1:7" x14ac:dyDescent="0.25">
      <c r="A63" s="53" t="s">
        <v>266</v>
      </c>
      <c r="B63" s="60"/>
      <c r="C63" s="60"/>
      <c r="D63" s="60"/>
      <c r="E63" s="60"/>
      <c r="F63" s="60"/>
      <c r="G63" s="60"/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8">C45+C54+C59+C62+C63</f>
        <v>0</v>
      </c>
      <c r="D65" s="61">
        <f t="shared" si="8"/>
        <v>0</v>
      </c>
      <c r="E65" s="61">
        <f t="shared" si="8"/>
        <v>0</v>
      </c>
      <c r="F65" s="61">
        <f t="shared" si="8"/>
        <v>0</v>
      </c>
      <c r="G65" s="61">
        <f t="shared" si="8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1</v>
      </c>
      <c r="C67" s="61">
        <f t="shared" ref="C67:G67" si="9">C68</f>
        <v>1</v>
      </c>
      <c r="D67" s="61">
        <f t="shared" si="9"/>
        <v>1</v>
      </c>
      <c r="E67" s="61">
        <f t="shared" si="9"/>
        <v>1</v>
      </c>
      <c r="F67" s="61">
        <f t="shared" si="9"/>
        <v>3</v>
      </c>
      <c r="G67" s="61">
        <f t="shared" si="9"/>
        <v>2</v>
      </c>
    </row>
    <row r="68" spans="1:7" x14ac:dyDescent="0.25">
      <c r="A68" s="53" t="s">
        <v>269</v>
      </c>
      <c r="B68" s="60">
        <v>1</v>
      </c>
      <c r="C68" s="60">
        <v>1</v>
      </c>
      <c r="D68" s="60">
        <v>1</v>
      </c>
      <c r="E68" s="60">
        <v>1</v>
      </c>
      <c r="F68" s="60">
        <v>3</v>
      </c>
      <c r="G68" s="60">
        <f>F68-B68</f>
        <v>2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22432598.739999998</v>
      </c>
      <c r="C70" s="61">
        <f t="shared" ref="C70:G70" si="10">C41+C65+C67</f>
        <v>2541642.5100000002</v>
      </c>
      <c r="D70" s="61">
        <f t="shared" si="10"/>
        <v>24974240.25</v>
      </c>
      <c r="E70" s="61">
        <f t="shared" si="10"/>
        <v>25524434.369999997</v>
      </c>
      <c r="F70" s="61">
        <f t="shared" si="10"/>
        <v>25524436.369999997</v>
      </c>
      <c r="G70" s="61">
        <f t="shared" si="10"/>
        <v>3091837.6300000008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/>
      <c r="C73" s="60"/>
      <c r="D73" s="60"/>
      <c r="E73" s="60"/>
      <c r="F73" s="60"/>
      <c r="G73" s="60"/>
    </row>
    <row r="74" spans="1:7" x14ac:dyDescent="0.25">
      <c r="A74" s="130" t="s">
        <v>273</v>
      </c>
      <c r="B74" s="60"/>
      <c r="C74" s="60"/>
      <c r="D74" s="60"/>
      <c r="E74" s="60"/>
      <c r="F74" s="60"/>
      <c r="G74" s="60"/>
    </row>
    <row r="75" spans="1:7" x14ac:dyDescent="0.25">
      <c r="A75" s="120" t="s">
        <v>274</v>
      </c>
      <c r="B75" s="61">
        <f>B73+B74</f>
        <v>0</v>
      </c>
      <c r="C75" s="61">
        <f t="shared" ref="C75:G75" si="11">C73+C74</f>
        <v>0</v>
      </c>
      <c r="D75" s="61">
        <f t="shared" si="11"/>
        <v>0</v>
      </c>
      <c r="E75" s="61">
        <f t="shared" si="11"/>
        <v>0</v>
      </c>
      <c r="F75" s="61">
        <f t="shared" si="11"/>
        <v>0</v>
      </c>
      <c r="G75" s="61">
        <f t="shared" si="11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80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3500</v>
      </c>
      <c r="Q7" s="18">
        <f>'Formato 5'!C13</f>
        <v>38859.89</v>
      </c>
      <c r="R7" s="18">
        <f>'Formato 5'!D13</f>
        <v>42359.89</v>
      </c>
      <c r="S7" s="18">
        <f>'Formato 5'!E13</f>
        <v>42352.08</v>
      </c>
      <c r="T7" s="18">
        <f>'Formato 5'!F13</f>
        <v>42352.08</v>
      </c>
      <c r="U7" s="18">
        <f>'Formato 5'!G13</f>
        <v>38852.080000000002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21941263.149999999</v>
      </c>
      <c r="Q9" s="18">
        <f>'Formato 5'!C15</f>
        <v>2391419.2000000002</v>
      </c>
      <c r="R9" s="18">
        <f>'Formato 5'!D15</f>
        <v>24332682.349999998</v>
      </c>
      <c r="S9" s="18">
        <f>'Formato 5'!E15</f>
        <v>24882884.289999999</v>
      </c>
      <c r="T9" s="18">
        <f>'Formato 5'!F15</f>
        <v>24882884.289999999</v>
      </c>
      <c r="U9" s="18">
        <f>'Formato 5'!G15</f>
        <v>2941621.1400000006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487834.59</v>
      </c>
      <c r="Q28" s="18">
        <f>'Formato 5'!C34</f>
        <v>111362.42</v>
      </c>
      <c r="R28" s="18">
        <f>'Formato 5'!D34</f>
        <v>599197.01</v>
      </c>
      <c r="S28" s="18">
        <f>'Formato 5'!E34</f>
        <v>599197</v>
      </c>
      <c r="T28" s="18">
        <f>'Formato 5'!F34</f>
        <v>599197</v>
      </c>
      <c r="U28" s="18">
        <f>'Formato 5'!G34</f>
        <v>111362.40999999997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22432597.739999998</v>
      </c>
      <c r="Q34">
        <f>'Formato 5'!C41</f>
        <v>2541641.5100000002</v>
      </c>
      <c r="R34">
        <f>'Formato 5'!D41</f>
        <v>24974239.25</v>
      </c>
      <c r="S34">
        <f>'Formato 5'!E41</f>
        <v>25524433.369999997</v>
      </c>
      <c r="T34">
        <f>'Formato 5'!F41</f>
        <v>25524433.369999997</v>
      </c>
      <c r="U34">
        <f>'Formato 5'!G41</f>
        <v>3091835.6300000008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3091835.6300000008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1</v>
      </c>
      <c r="Q57">
        <f>'Formato 5'!C67</f>
        <v>1</v>
      </c>
      <c r="R57">
        <f>'Formato 5'!D67</f>
        <v>1</v>
      </c>
      <c r="S57">
        <f>'Formato 5'!E67</f>
        <v>1</v>
      </c>
      <c r="T57">
        <f>'Formato 5'!F67</f>
        <v>3</v>
      </c>
      <c r="U57">
        <f>'Formato 5'!G67</f>
        <v>2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1</v>
      </c>
      <c r="Q58">
        <f>'Formato 5'!C68</f>
        <v>1</v>
      </c>
      <c r="R58">
        <f>'Formato 5'!D68</f>
        <v>1</v>
      </c>
      <c r="S58">
        <f>'Formato 5'!E68</f>
        <v>1</v>
      </c>
      <c r="T58">
        <f>'Formato 5'!F68</f>
        <v>3</v>
      </c>
      <c r="U58">
        <f>'Formato 5'!G68</f>
        <v>2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zoomScale="95" zoomScaleNormal="95" zoomScalePageLayoutView="90" workbookViewId="0">
      <selection sqref="A1:G1"/>
    </sheetView>
  </sheetViews>
  <sheetFormatPr baseColWidth="10" defaultColWidth="10.75" defaultRowHeight="15" zeroHeight="1" x14ac:dyDescent="0.25"/>
  <cols>
    <col min="1" max="1" width="102.875" customWidth="1"/>
    <col min="2" max="6" width="20.75" customWidth="1"/>
    <col min="7" max="7" width="17.625" customWidth="1"/>
    <col min="8" max="16383" width="0" hidden="1" customWidth="1"/>
    <col min="16384" max="16384" width="1.25" hidden="1" customWidth="1"/>
  </cols>
  <sheetData>
    <row r="1" spans="1:7" ht="56.25" customHeight="1" x14ac:dyDescent="0.25">
      <c r="A1" s="172" t="s">
        <v>3285</v>
      </c>
      <c r="B1" s="171"/>
      <c r="C1" s="171"/>
      <c r="D1" s="171"/>
      <c r="E1" s="171"/>
      <c r="F1" s="171"/>
      <c r="G1" s="171"/>
    </row>
    <row r="2" spans="1:7" ht="14.25" x14ac:dyDescent="0.45">
      <c r="A2" s="175" t="str">
        <f>ENTE_PUBLICO_A</f>
        <v>JUNTA DE AGU APOTABLE Y ALCANTARILLADO DE COMONFORT, GTO., Gobierno del Estado de Guanajuato (a)</v>
      </c>
      <c r="B2" s="175"/>
      <c r="C2" s="175"/>
      <c r="D2" s="175"/>
      <c r="E2" s="175"/>
      <c r="F2" s="175"/>
      <c r="G2" s="175"/>
    </row>
    <row r="3" spans="1:7" x14ac:dyDescent="0.25">
      <c r="A3" s="176" t="s">
        <v>277</v>
      </c>
      <c r="B3" s="176"/>
      <c r="C3" s="176"/>
      <c r="D3" s="176"/>
      <c r="E3" s="176"/>
      <c r="F3" s="176"/>
      <c r="G3" s="176"/>
    </row>
    <row r="4" spans="1:7" x14ac:dyDescent="0.25">
      <c r="A4" s="176" t="s">
        <v>278</v>
      </c>
      <c r="B4" s="176"/>
      <c r="C4" s="176"/>
      <c r="D4" s="176"/>
      <c r="E4" s="176"/>
      <c r="F4" s="176"/>
      <c r="G4" s="176"/>
    </row>
    <row r="5" spans="1:7" ht="14.25" x14ac:dyDescent="0.45">
      <c r="A5" s="177" t="str">
        <f>TRIMESTRE</f>
        <v>Del 1 de enero al 31 de diciembre de 2019 (b)</v>
      </c>
      <c r="B5" s="177"/>
      <c r="C5" s="177"/>
      <c r="D5" s="177"/>
      <c r="E5" s="177"/>
      <c r="F5" s="177"/>
      <c r="G5" s="177"/>
    </row>
    <row r="6" spans="1:7" ht="14.25" x14ac:dyDescent="0.45">
      <c r="A6" s="169" t="s">
        <v>118</v>
      </c>
      <c r="B6" s="169"/>
      <c r="C6" s="169"/>
      <c r="D6" s="169"/>
      <c r="E6" s="169"/>
      <c r="F6" s="169"/>
      <c r="G6" s="169"/>
    </row>
    <row r="7" spans="1:7" ht="15" customHeight="1" x14ac:dyDescent="0.25">
      <c r="A7" s="173" t="s">
        <v>0</v>
      </c>
      <c r="B7" s="173" t="s">
        <v>279</v>
      </c>
      <c r="C7" s="173"/>
      <c r="D7" s="173"/>
      <c r="E7" s="173"/>
      <c r="F7" s="173"/>
      <c r="G7" s="174" t="s">
        <v>280</v>
      </c>
    </row>
    <row r="8" spans="1:7" ht="30" x14ac:dyDescent="0.25">
      <c r="A8" s="173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3"/>
    </row>
    <row r="9" spans="1:7" ht="14.25" x14ac:dyDescent="0.45">
      <c r="A9" s="82" t="s">
        <v>285</v>
      </c>
      <c r="B9" s="79">
        <f>SUM(B10,B18,B28,B38,B48,B58,B62,B71,B75)</f>
        <v>22432597.739999998</v>
      </c>
      <c r="C9" s="79">
        <f t="shared" ref="C9:G9" si="0">SUM(C10,C18,C28,C38,C48,C58,C62,C71,C75)</f>
        <v>2541641.5100000002</v>
      </c>
      <c r="D9" s="79">
        <f t="shared" si="0"/>
        <v>24974239.249999996</v>
      </c>
      <c r="E9" s="79">
        <f t="shared" si="0"/>
        <v>23470158.48</v>
      </c>
      <c r="F9" s="79">
        <f t="shared" si="0"/>
        <v>23141606.48</v>
      </c>
      <c r="G9" s="79">
        <f t="shared" si="0"/>
        <v>1504080.77</v>
      </c>
    </row>
    <row r="10" spans="1:7" ht="14.25" x14ac:dyDescent="0.45">
      <c r="A10" s="83" t="s">
        <v>286</v>
      </c>
      <c r="B10" s="80">
        <f>SUM(B11:B17)</f>
        <v>8727854.7899999991</v>
      </c>
      <c r="C10" s="80">
        <f t="shared" ref="C10:F10" si="1">SUM(C11:C17)</f>
        <v>970570.29</v>
      </c>
      <c r="D10" s="80">
        <f t="shared" si="1"/>
        <v>9698425.0800000001</v>
      </c>
      <c r="E10" s="80">
        <f t="shared" si="1"/>
        <v>9218932.5399999991</v>
      </c>
      <c r="F10" s="80">
        <f t="shared" si="1"/>
        <v>9218932.5399999991</v>
      </c>
      <c r="G10" s="80">
        <f>SUM(G11:G17)</f>
        <v>479492.54000000027</v>
      </c>
    </row>
    <row r="11" spans="1:7" x14ac:dyDescent="0.25">
      <c r="A11" s="84" t="s">
        <v>287</v>
      </c>
      <c r="B11" s="80">
        <v>3219785.24</v>
      </c>
      <c r="C11" s="80">
        <v>-106288.76</v>
      </c>
      <c r="D11" s="80">
        <v>3113496.4800000004</v>
      </c>
      <c r="E11" s="80">
        <v>3007708.06</v>
      </c>
      <c r="F11" s="80">
        <v>3007708.06</v>
      </c>
      <c r="G11" s="80">
        <f>D11-E11</f>
        <v>105788.42000000039</v>
      </c>
    </row>
    <row r="12" spans="1:7" x14ac:dyDescent="0.25">
      <c r="A12" s="84" t="s">
        <v>288</v>
      </c>
      <c r="B12" s="80">
        <v>3171987.27</v>
      </c>
      <c r="C12" s="80">
        <v>328459.05</v>
      </c>
      <c r="D12" s="80">
        <v>3500446.32</v>
      </c>
      <c r="E12" s="80">
        <v>3472142.88</v>
      </c>
      <c r="F12" s="80">
        <v>3472142.88</v>
      </c>
      <c r="G12" s="80">
        <f>D12-E12</f>
        <v>28303.439999999944</v>
      </c>
    </row>
    <row r="13" spans="1:7" x14ac:dyDescent="0.25">
      <c r="A13" s="84" t="s">
        <v>289</v>
      </c>
      <c r="B13" s="80">
        <v>803436.37</v>
      </c>
      <c r="C13" s="80">
        <v>457400</v>
      </c>
      <c r="D13" s="80">
        <v>1260836.3700000001</v>
      </c>
      <c r="E13" s="80">
        <v>1183462.53</v>
      </c>
      <c r="F13" s="80">
        <v>1183462.53</v>
      </c>
      <c r="G13" s="80">
        <f t="shared" ref="G13:G17" si="2">D13-E13</f>
        <v>77373.840000000084</v>
      </c>
    </row>
    <row r="14" spans="1:7" x14ac:dyDescent="0.25">
      <c r="A14" s="84" t="s">
        <v>290</v>
      </c>
      <c r="B14" s="80"/>
      <c r="C14" s="80"/>
      <c r="D14" s="80">
        <v>0</v>
      </c>
      <c r="E14" s="80"/>
      <c r="F14" s="80"/>
      <c r="G14" s="80">
        <f t="shared" si="2"/>
        <v>0</v>
      </c>
    </row>
    <row r="15" spans="1:7" x14ac:dyDescent="0.25">
      <c r="A15" s="84" t="s">
        <v>291</v>
      </c>
      <c r="B15" s="80">
        <v>1532645.91</v>
      </c>
      <c r="C15" s="80">
        <v>291000</v>
      </c>
      <c r="D15" s="80">
        <v>1823645.91</v>
      </c>
      <c r="E15" s="80">
        <v>1555619.07</v>
      </c>
      <c r="F15" s="80">
        <v>1555619.07</v>
      </c>
      <c r="G15" s="80">
        <f t="shared" si="2"/>
        <v>268026.83999999985</v>
      </c>
    </row>
    <row r="16" spans="1:7" x14ac:dyDescent="0.25">
      <c r="A16" s="84" t="s">
        <v>292</v>
      </c>
      <c r="B16" s="80"/>
      <c r="C16" s="80"/>
      <c r="D16" s="80">
        <v>0</v>
      </c>
      <c r="E16" s="80"/>
      <c r="F16" s="80"/>
      <c r="G16" s="80">
        <f t="shared" si="2"/>
        <v>0</v>
      </c>
    </row>
    <row r="17" spans="1:7" x14ac:dyDescent="0.25">
      <c r="A17" s="84" t="s">
        <v>293</v>
      </c>
      <c r="B17" s="80"/>
      <c r="C17" s="80"/>
      <c r="D17" s="80">
        <v>0</v>
      </c>
      <c r="E17" s="80"/>
      <c r="F17" s="80"/>
      <c r="G17" s="80">
        <f t="shared" si="2"/>
        <v>0</v>
      </c>
    </row>
    <row r="18" spans="1:7" ht="14.25" x14ac:dyDescent="0.45">
      <c r="A18" s="83" t="s">
        <v>294</v>
      </c>
      <c r="B18" s="80">
        <f>SUM(B19:B27)</f>
        <v>2551500</v>
      </c>
      <c r="C18" s="80">
        <f t="shared" ref="C18:F18" si="3">SUM(C19:C27)</f>
        <v>-75424.31</v>
      </c>
      <c r="D18" s="80">
        <f t="shared" si="3"/>
        <v>2476075.69</v>
      </c>
      <c r="E18" s="80">
        <f t="shared" si="3"/>
        <v>2227046.38</v>
      </c>
      <c r="F18" s="80">
        <f t="shared" si="3"/>
        <v>2227046.38</v>
      </c>
      <c r="G18" s="80">
        <f>SUM(G19:G27)</f>
        <v>249029.31000000014</v>
      </c>
    </row>
    <row r="19" spans="1:7" x14ac:dyDescent="0.25">
      <c r="A19" s="84" t="s">
        <v>295</v>
      </c>
      <c r="B19" s="80">
        <v>183500</v>
      </c>
      <c r="C19" s="80">
        <v>0</v>
      </c>
      <c r="D19" s="80">
        <v>183500</v>
      </c>
      <c r="E19" s="80">
        <v>154528.10999999999</v>
      </c>
      <c r="F19" s="80">
        <v>154528.10999999999</v>
      </c>
      <c r="G19" s="80">
        <f>D19-E19</f>
        <v>28971.890000000014</v>
      </c>
    </row>
    <row r="20" spans="1:7" x14ac:dyDescent="0.25">
      <c r="A20" s="84" t="s">
        <v>296</v>
      </c>
      <c r="B20" s="80">
        <v>25000</v>
      </c>
      <c r="C20" s="80">
        <v>22753.45</v>
      </c>
      <c r="D20" s="80">
        <v>47753.45</v>
      </c>
      <c r="E20" s="80">
        <v>47753.45</v>
      </c>
      <c r="F20" s="80">
        <v>47753.45</v>
      </c>
      <c r="G20" s="80">
        <f t="shared" ref="G20:G27" si="4">D20-E20</f>
        <v>0</v>
      </c>
    </row>
    <row r="21" spans="1:7" x14ac:dyDescent="0.25">
      <c r="A21" s="84" t="s">
        <v>297</v>
      </c>
      <c r="B21" s="80">
        <v>50000</v>
      </c>
      <c r="C21" s="80">
        <v>0</v>
      </c>
      <c r="D21" s="80">
        <v>50000</v>
      </c>
      <c r="E21" s="80">
        <v>50000</v>
      </c>
      <c r="F21" s="80">
        <v>50000</v>
      </c>
      <c r="G21" s="80">
        <f t="shared" si="4"/>
        <v>0</v>
      </c>
    </row>
    <row r="22" spans="1:7" x14ac:dyDescent="0.25">
      <c r="A22" s="84" t="s">
        <v>298</v>
      </c>
      <c r="B22" s="80">
        <v>836000</v>
      </c>
      <c r="C22" s="80">
        <v>82327.42</v>
      </c>
      <c r="D22" s="80">
        <v>918327.42</v>
      </c>
      <c r="E22" s="80">
        <v>878645.19</v>
      </c>
      <c r="F22" s="80">
        <v>878645.19</v>
      </c>
      <c r="G22" s="80">
        <f t="shared" si="4"/>
        <v>39682.230000000098</v>
      </c>
    </row>
    <row r="23" spans="1:7" x14ac:dyDescent="0.25">
      <c r="A23" s="84" t="s">
        <v>299</v>
      </c>
      <c r="B23" s="80">
        <v>98500</v>
      </c>
      <c r="C23" s="80">
        <v>0</v>
      </c>
      <c r="D23" s="80">
        <v>98500</v>
      </c>
      <c r="E23" s="80">
        <v>90555.91</v>
      </c>
      <c r="F23" s="80">
        <v>90555.91</v>
      </c>
      <c r="G23" s="80">
        <f t="shared" si="4"/>
        <v>7944.0899999999965</v>
      </c>
    </row>
    <row r="24" spans="1:7" x14ac:dyDescent="0.25">
      <c r="A24" s="84" t="s">
        <v>300</v>
      </c>
      <c r="B24" s="80">
        <v>700000</v>
      </c>
      <c r="C24" s="80">
        <v>0</v>
      </c>
      <c r="D24" s="80">
        <v>700000</v>
      </c>
      <c r="E24" s="80">
        <v>700000</v>
      </c>
      <c r="F24" s="80">
        <v>700000</v>
      </c>
      <c r="G24" s="80">
        <f t="shared" si="4"/>
        <v>0</v>
      </c>
    </row>
    <row r="25" spans="1:7" x14ac:dyDescent="0.25">
      <c r="A25" s="84" t="s">
        <v>301</v>
      </c>
      <c r="B25" s="80">
        <v>90000</v>
      </c>
      <c r="C25" s="80">
        <v>0</v>
      </c>
      <c r="D25" s="80">
        <v>90000</v>
      </c>
      <c r="E25" s="80">
        <v>19125</v>
      </c>
      <c r="F25" s="80">
        <v>19125</v>
      </c>
      <c r="G25" s="80">
        <f t="shared" si="4"/>
        <v>70875</v>
      </c>
    </row>
    <row r="26" spans="1:7" x14ac:dyDescent="0.25">
      <c r="A26" s="84" t="s">
        <v>302</v>
      </c>
      <c r="B26" s="80"/>
      <c r="C26" s="80"/>
      <c r="D26" s="80">
        <v>0</v>
      </c>
      <c r="E26" s="80"/>
      <c r="F26" s="80"/>
      <c r="G26" s="80">
        <f t="shared" si="4"/>
        <v>0</v>
      </c>
    </row>
    <row r="27" spans="1:7" x14ac:dyDescent="0.25">
      <c r="A27" s="84" t="s">
        <v>303</v>
      </c>
      <c r="B27" s="80">
        <v>568500</v>
      </c>
      <c r="C27" s="80">
        <v>-180505.18</v>
      </c>
      <c r="D27" s="80">
        <v>387994.82</v>
      </c>
      <c r="E27" s="80">
        <v>286438.71999999997</v>
      </c>
      <c r="F27" s="80">
        <v>286438.71999999997</v>
      </c>
      <c r="G27" s="80">
        <f t="shared" si="4"/>
        <v>101556.10000000003</v>
      </c>
    </row>
    <row r="28" spans="1:7" ht="14.25" x14ac:dyDescent="0.45">
      <c r="A28" s="83" t="s">
        <v>304</v>
      </c>
      <c r="B28" s="80">
        <f>SUM(B29:B37)</f>
        <v>9825882.0999999996</v>
      </c>
      <c r="C28" s="80">
        <f t="shared" ref="C28:G28" si="5">SUM(C29:C37)</f>
        <v>1969268.6400000001</v>
      </c>
      <c r="D28" s="80">
        <f t="shared" si="5"/>
        <v>11795150.739999998</v>
      </c>
      <c r="E28" s="80">
        <f t="shared" si="5"/>
        <v>11356815.130000003</v>
      </c>
      <c r="F28" s="80">
        <f t="shared" si="5"/>
        <v>11028263.130000003</v>
      </c>
      <c r="G28" s="80">
        <f t="shared" si="5"/>
        <v>438335.60999999964</v>
      </c>
    </row>
    <row r="29" spans="1:7" x14ac:dyDescent="0.25">
      <c r="A29" s="84" t="s">
        <v>305</v>
      </c>
      <c r="B29" s="80">
        <v>7125000</v>
      </c>
      <c r="C29" s="80">
        <v>1175936.97</v>
      </c>
      <c r="D29" s="80">
        <v>8300936.9699999997</v>
      </c>
      <c r="E29" s="80">
        <v>8278681.5300000003</v>
      </c>
      <c r="F29" s="80">
        <v>8278681.5300000003</v>
      </c>
      <c r="G29" s="80">
        <f>D29-E29</f>
        <v>22255.439999999478</v>
      </c>
    </row>
    <row r="30" spans="1:7" x14ac:dyDescent="0.25">
      <c r="A30" s="84" t="s">
        <v>306</v>
      </c>
      <c r="B30" s="80">
        <v>155000</v>
      </c>
      <c r="C30" s="80">
        <v>-49965</v>
      </c>
      <c r="D30" s="80">
        <v>105035</v>
      </c>
      <c r="E30" s="80">
        <v>88599.07</v>
      </c>
      <c r="F30" s="80">
        <v>88599.07</v>
      </c>
      <c r="G30" s="80">
        <f t="shared" ref="G30:G37" si="6">D30-E30</f>
        <v>16435.929999999993</v>
      </c>
    </row>
    <row r="31" spans="1:7" x14ac:dyDescent="0.25">
      <c r="A31" s="84" t="s">
        <v>307</v>
      </c>
      <c r="B31" s="80">
        <v>175000</v>
      </c>
      <c r="C31" s="80">
        <v>121943.1</v>
      </c>
      <c r="D31" s="80">
        <v>296943.09999999998</v>
      </c>
      <c r="E31" s="80">
        <v>252460.37</v>
      </c>
      <c r="F31" s="80">
        <v>252460.37</v>
      </c>
      <c r="G31" s="80">
        <f t="shared" si="6"/>
        <v>44482.729999999981</v>
      </c>
    </row>
    <row r="32" spans="1:7" x14ac:dyDescent="0.25">
      <c r="A32" s="84" t="s">
        <v>308</v>
      </c>
      <c r="B32" s="80">
        <v>405000</v>
      </c>
      <c r="C32" s="80">
        <v>-268000</v>
      </c>
      <c r="D32" s="80">
        <v>137000</v>
      </c>
      <c r="E32" s="80">
        <v>126901.89</v>
      </c>
      <c r="F32" s="80">
        <v>126901.89</v>
      </c>
      <c r="G32" s="80">
        <f t="shared" si="6"/>
        <v>10098.11</v>
      </c>
    </row>
    <row r="33" spans="1:7" x14ac:dyDescent="0.25">
      <c r="A33" s="84" t="s">
        <v>309</v>
      </c>
      <c r="B33" s="80">
        <v>686000</v>
      </c>
      <c r="C33" s="80">
        <v>-157552.54999999999</v>
      </c>
      <c r="D33" s="80">
        <v>528447.44999999995</v>
      </c>
      <c r="E33" s="80">
        <v>394466.21</v>
      </c>
      <c r="F33" s="80">
        <v>394466.21</v>
      </c>
      <c r="G33" s="80">
        <f t="shared" si="6"/>
        <v>133981.23999999993</v>
      </c>
    </row>
    <row r="34" spans="1:7" x14ac:dyDescent="0.25">
      <c r="A34" s="84" t="s">
        <v>310</v>
      </c>
      <c r="B34" s="80">
        <v>58700</v>
      </c>
      <c r="C34" s="80">
        <v>0</v>
      </c>
      <c r="D34" s="80">
        <v>58700</v>
      </c>
      <c r="E34" s="80">
        <v>56262.14</v>
      </c>
      <c r="F34" s="80">
        <v>56262.14</v>
      </c>
      <c r="G34" s="80">
        <f t="shared" si="6"/>
        <v>2437.8600000000006</v>
      </c>
    </row>
    <row r="35" spans="1:7" x14ac:dyDescent="0.25">
      <c r="A35" s="84" t="s">
        <v>311</v>
      </c>
      <c r="B35" s="80">
        <v>9500</v>
      </c>
      <c r="C35" s="80">
        <v>0</v>
      </c>
      <c r="D35" s="80">
        <v>9500</v>
      </c>
      <c r="E35" s="80">
        <v>1601.75</v>
      </c>
      <c r="F35" s="80">
        <v>1601.75</v>
      </c>
      <c r="G35" s="80">
        <f t="shared" si="6"/>
        <v>7898.25</v>
      </c>
    </row>
    <row r="36" spans="1:7" x14ac:dyDescent="0.25">
      <c r="A36" s="84" t="s">
        <v>312</v>
      </c>
      <c r="B36" s="80">
        <v>1500</v>
      </c>
      <c r="C36" s="80">
        <v>0</v>
      </c>
      <c r="D36" s="80">
        <v>1500</v>
      </c>
      <c r="E36" s="80">
        <v>740</v>
      </c>
      <c r="F36" s="80">
        <v>740</v>
      </c>
      <c r="G36" s="80">
        <f t="shared" si="6"/>
        <v>760</v>
      </c>
    </row>
    <row r="37" spans="1:7" x14ac:dyDescent="0.25">
      <c r="A37" s="84" t="s">
        <v>313</v>
      </c>
      <c r="B37" s="80">
        <v>1210182.1000000001</v>
      </c>
      <c r="C37" s="80">
        <v>1146906.1200000001</v>
      </c>
      <c r="D37" s="80">
        <v>2357088.2200000002</v>
      </c>
      <c r="E37" s="80">
        <v>2157102.17</v>
      </c>
      <c r="F37" s="80">
        <v>1828550.17</v>
      </c>
      <c r="G37" s="80">
        <f t="shared" si="6"/>
        <v>199986.05000000028</v>
      </c>
    </row>
    <row r="38" spans="1:7" x14ac:dyDescent="0.25">
      <c r="A38" s="83" t="s">
        <v>314</v>
      </c>
      <c r="B38" s="80">
        <f>SUM(B39:B47)</f>
        <v>58972</v>
      </c>
      <c r="C38" s="80">
        <f t="shared" ref="C38:G38" si="7">SUM(C39:C47)</f>
        <v>0</v>
      </c>
      <c r="D38" s="80">
        <f t="shared" si="7"/>
        <v>58972</v>
      </c>
      <c r="E38" s="80">
        <f t="shared" si="7"/>
        <v>58395.57</v>
      </c>
      <c r="F38" s="80">
        <f t="shared" si="7"/>
        <v>58395.57</v>
      </c>
      <c r="G38" s="80">
        <f t="shared" si="7"/>
        <v>576.43000000000029</v>
      </c>
    </row>
    <row r="39" spans="1:7" x14ac:dyDescent="0.25">
      <c r="A39" s="84" t="s">
        <v>315</v>
      </c>
      <c r="B39" s="80"/>
      <c r="C39" s="80"/>
      <c r="D39" s="80">
        <v>0</v>
      </c>
      <c r="E39" s="80"/>
      <c r="F39" s="80"/>
      <c r="G39" s="80">
        <f>D39-E39</f>
        <v>0</v>
      </c>
    </row>
    <row r="40" spans="1:7" x14ac:dyDescent="0.25">
      <c r="A40" s="84" t="s">
        <v>316</v>
      </c>
      <c r="B40" s="80"/>
      <c r="C40" s="80"/>
      <c r="D40" s="80">
        <v>0</v>
      </c>
      <c r="E40" s="80"/>
      <c r="F40" s="80"/>
      <c r="G40" s="80">
        <f t="shared" ref="G40:G47" si="8">D40-E40</f>
        <v>0</v>
      </c>
    </row>
    <row r="41" spans="1:7" x14ac:dyDescent="0.25">
      <c r="A41" s="84" t="s">
        <v>317</v>
      </c>
      <c r="B41" s="80"/>
      <c r="C41" s="80"/>
      <c r="D41" s="80">
        <v>0</v>
      </c>
      <c r="E41" s="80"/>
      <c r="F41" s="80"/>
      <c r="G41" s="80">
        <f t="shared" si="8"/>
        <v>0</v>
      </c>
    </row>
    <row r="42" spans="1:7" x14ac:dyDescent="0.25">
      <c r="A42" s="84" t="s">
        <v>318</v>
      </c>
      <c r="B42" s="80"/>
      <c r="C42" s="80"/>
      <c r="D42" s="80">
        <v>0</v>
      </c>
      <c r="E42" s="80"/>
      <c r="F42" s="80"/>
      <c r="G42" s="80">
        <f t="shared" si="8"/>
        <v>0</v>
      </c>
    </row>
    <row r="43" spans="1:7" x14ac:dyDescent="0.25">
      <c r="A43" s="84" t="s">
        <v>319</v>
      </c>
      <c r="B43" s="80">
        <v>58972</v>
      </c>
      <c r="C43" s="80">
        <v>0</v>
      </c>
      <c r="D43" s="80">
        <v>58972</v>
      </c>
      <c r="E43" s="80">
        <v>58395.57</v>
      </c>
      <c r="F43" s="80">
        <v>58395.57</v>
      </c>
      <c r="G43" s="80">
        <f t="shared" si="8"/>
        <v>576.43000000000029</v>
      </c>
    </row>
    <row r="44" spans="1:7" x14ac:dyDescent="0.25">
      <c r="A44" s="84" t="s">
        <v>320</v>
      </c>
      <c r="B44" s="80"/>
      <c r="C44" s="80"/>
      <c r="D44" s="80">
        <v>0</v>
      </c>
      <c r="E44" s="80"/>
      <c r="F44" s="80"/>
      <c r="G44" s="80">
        <f t="shared" si="8"/>
        <v>0</v>
      </c>
    </row>
    <row r="45" spans="1:7" x14ac:dyDescent="0.25">
      <c r="A45" s="84" t="s">
        <v>321</v>
      </c>
      <c r="B45" s="80"/>
      <c r="C45" s="80"/>
      <c r="D45" s="80">
        <v>0</v>
      </c>
      <c r="E45" s="80"/>
      <c r="F45" s="80"/>
      <c r="G45" s="80">
        <f t="shared" si="8"/>
        <v>0</v>
      </c>
    </row>
    <row r="46" spans="1:7" x14ac:dyDescent="0.25">
      <c r="A46" s="84" t="s">
        <v>322</v>
      </c>
      <c r="B46" s="80"/>
      <c r="C46" s="80"/>
      <c r="D46" s="80">
        <v>0</v>
      </c>
      <c r="E46" s="80"/>
      <c r="F46" s="80"/>
      <c r="G46" s="80">
        <f t="shared" si="8"/>
        <v>0</v>
      </c>
    </row>
    <row r="47" spans="1:7" x14ac:dyDescent="0.25">
      <c r="A47" s="84" t="s">
        <v>323</v>
      </c>
      <c r="B47" s="80"/>
      <c r="C47" s="80"/>
      <c r="D47" s="80">
        <v>0</v>
      </c>
      <c r="E47" s="80"/>
      <c r="F47" s="80"/>
      <c r="G47" s="80">
        <f t="shared" si="8"/>
        <v>0</v>
      </c>
    </row>
    <row r="48" spans="1:7" x14ac:dyDescent="0.25">
      <c r="A48" s="83" t="s">
        <v>324</v>
      </c>
      <c r="B48" s="80">
        <f>SUM(B49:B57)</f>
        <v>877273.11</v>
      </c>
      <c r="C48" s="80">
        <f t="shared" ref="C48:G48" si="9">SUM(C49:C57)</f>
        <v>-852273.11</v>
      </c>
      <c r="D48" s="80">
        <f t="shared" si="9"/>
        <v>25000</v>
      </c>
      <c r="E48" s="80">
        <f t="shared" si="9"/>
        <v>0</v>
      </c>
      <c r="F48" s="80">
        <f t="shared" si="9"/>
        <v>0</v>
      </c>
      <c r="G48" s="80">
        <f t="shared" si="9"/>
        <v>25000</v>
      </c>
    </row>
    <row r="49" spans="1:7" x14ac:dyDescent="0.25">
      <c r="A49" s="84" t="s">
        <v>325</v>
      </c>
      <c r="B49" s="80">
        <v>75000</v>
      </c>
      <c r="C49" s="80">
        <v>-50000</v>
      </c>
      <c r="D49" s="80">
        <v>25000</v>
      </c>
      <c r="E49" s="80">
        <v>0</v>
      </c>
      <c r="F49" s="80">
        <v>0</v>
      </c>
      <c r="G49" s="80">
        <f>D49-E49</f>
        <v>25000</v>
      </c>
    </row>
    <row r="50" spans="1:7" x14ac:dyDescent="0.25">
      <c r="A50" s="84" t="s">
        <v>326</v>
      </c>
      <c r="B50" s="80"/>
      <c r="C50" s="80"/>
      <c r="D50" s="80">
        <v>0</v>
      </c>
      <c r="E50" s="80"/>
      <c r="F50" s="80"/>
      <c r="G50" s="80">
        <f t="shared" ref="G50:G57" si="10">D50-E50</f>
        <v>0</v>
      </c>
    </row>
    <row r="51" spans="1:7" x14ac:dyDescent="0.25">
      <c r="A51" s="84" t="s">
        <v>327</v>
      </c>
      <c r="B51" s="80"/>
      <c r="C51" s="80"/>
      <c r="D51" s="80">
        <v>0</v>
      </c>
      <c r="E51" s="80"/>
      <c r="F51" s="80"/>
      <c r="G51" s="80">
        <f t="shared" si="10"/>
        <v>0</v>
      </c>
    </row>
    <row r="52" spans="1:7" x14ac:dyDescent="0.25">
      <c r="A52" s="84" t="s">
        <v>328</v>
      </c>
      <c r="B52" s="80">
        <v>350000</v>
      </c>
      <c r="C52" s="80">
        <v>-350000</v>
      </c>
      <c r="D52" s="80">
        <v>0</v>
      </c>
      <c r="E52" s="80">
        <v>0</v>
      </c>
      <c r="F52" s="80">
        <v>0</v>
      </c>
      <c r="G52" s="80">
        <f t="shared" si="10"/>
        <v>0</v>
      </c>
    </row>
    <row r="53" spans="1:7" x14ac:dyDescent="0.25">
      <c r="A53" s="84" t="s">
        <v>329</v>
      </c>
      <c r="B53" s="80"/>
      <c r="C53" s="80"/>
      <c r="D53" s="80">
        <v>0</v>
      </c>
      <c r="E53" s="80"/>
      <c r="F53" s="80"/>
      <c r="G53" s="80">
        <f t="shared" si="10"/>
        <v>0</v>
      </c>
    </row>
    <row r="54" spans="1:7" x14ac:dyDescent="0.25">
      <c r="A54" s="84" t="s">
        <v>330</v>
      </c>
      <c r="B54" s="80">
        <v>452273.11</v>
      </c>
      <c r="C54" s="80">
        <v>-452273.11</v>
      </c>
      <c r="D54" s="80">
        <v>0</v>
      </c>
      <c r="E54" s="80">
        <v>0</v>
      </c>
      <c r="F54" s="80">
        <v>0</v>
      </c>
      <c r="G54" s="80">
        <f t="shared" si="10"/>
        <v>0</v>
      </c>
    </row>
    <row r="55" spans="1:7" x14ac:dyDescent="0.25">
      <c r="A55" s="84" t="s">
        <v>331</v>
      </c>
      <c r="B55" s="80"/>
      <c r="C55" s="80"/>
      <c r="D55" s="80">
        <v>0</v>
      </c>
      <c r="E55" s="80"/>
      <c r="F55" s="80"/>
      <c r="G55" s="80">
        <f t="shared" si="10"/>
        <v>0</v>
      </c>
    </row>
    <row r="56" spans="1:7" x14ac:dyDescent="0.25">
      <c r="A56" s="84" t="s">
        <v>332</v>
      </c>
      <c r="B56" s="80"/>
      <c r="C56" s="80"/>
      <c r="D56" s="80">
        <v>0</v>
      </c>
      <c r="E56" s="80"/>
      <c r="F56" s="80"/>
      <c r="G56" s="80">
        <f t="shared" si="10"/>
        <v>0</v>
      </c>
    </row>
    <row r="57" spans="1:7" x14ac:dyDescent="0.25">
      <c r="A57" s="84" t="s">
        <v>333</v>
      </c>
      <c r="B57" s="80"/>
      <c r="C57" s="80"/>
      <c r="D57" s="80">
        <v>0</v>
      </c>
      <c r="E57" s="80"/>
      <c r="F57" s="80"/>
      <c r="G57" s="80">
        <f t="shared" si="10"/>
        <v>0</v>
      </c>
    </row>
    <row r="58" spans="1:7" x14ac:dyDescent="0.25">
      <c r="A58" s="83" t="s">
        <v>334</v>
      </c>
      <c r="B58" s="80">
        <f>SUM(B59:B61)</f>
        <v>391115.74</v>
      </c>
      <c r="C58" s="80">
        <f t="shared" ref="C58:G58" si="11">SUM(C59:C61)</f>
        <v>229500</v>
      </c>
      <c r="D58" s="80">
        <f t="shared" si="11"/>
        <v>620615.74</v>
      </c>
      <c r="E58" s="80">
        <f t="shared" si="11"/>
        <v>608968.86</v>
      </c>
      <c r="F58" s="80">
        <f t="shared" si="11"/>
        <v>608968.86</v>
      </c>
      <c r="G58" s="80">
        <f t="shared" si="11"/>
        <v>11646.880000000005</v>
      </c>
    </row>
    <row r="59" spans="1:7" x14ac:dyDescent="0.25">
      <c r="A59" s="84" t="s">
        <v>335</v>
      </c>
      <c r="B59" s="80">
        <v>391115.74</v>
      </c>
      <c r="C59" s="80">
        <v>229500</v>
      </c>
      <c r="D59" s="80">
        <v>620615.74</v>
      </c>
      <c r="E59" s="80">
        <v>608968.86</v>
      </c>
      <c r="F59" s="80">
        <v>608968.86</v>
      </c>
      <c r="G59" s="80">
        <f>D59-E59</f>
        <v>11646.880000000005</v>
      </c>
    </row>
    <row r="60" spans="1:7" x14ac:dyDescent="0.25">
      <c r="A60" s="84" t="s">
        <v>336</v>
      </c>
      <c r="B60" s="80"/>
      <c r="C60" s="80"/>
      <c r="D60" s="80">
        <v>0</v>
      </c>
      <c r="E60" s="80"/>
      <c r="F60" s="80"/>
      <c r="G60" s="80">
        <f t="shared" ref="G60:G61" si="12">D60-E60</f>
        <v>0</v>
      </c>
    </row>
    <row r="61" spans="1:7" x14ac:dyDescent="0.25">
      <c r="A61" s="84" t="s">
        <v>337</v>
      </c>
      <c r="B61" s="80"/>
      <c r="C61" s="80"/>
      <c r="D61" s="80">
        <v>0</v>
      </c>
      <c r="E61" s="80"/>
      <c r="F61" s="80"/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3">SUM(C63:C67,C69:C70)</f>
        <v>0</v>
      </c>
      <c r="D62" s="80">
        <f t="shared" si="13"/>
        <v>0</v>
      </c>
      <c r="E62" s="80">
        <f t="shared" si="13"/>
        <v>0</v>
      </c>
      <c r="F62" s="80">
        <f t="shared" si="13"/>
        <v>0</v>
      </c>
      <c r="G62" s="80">
        <f t="shared" si="13"/>
        <v>0</v>
      </c>
    </row>
    <row r="63" spans="1:7" x14ac:dyDescent="0.25">
      <c r="A63" s="84" t="s">
        <v>339</v>
      </c>
      <c r="B63" s="80"/>
      <c r="C63" s="80"/>
      <c r="D63" s="80">
        <v>0</v>
      </c>
      <c r="E63" s="80"/>
      <c r="F63" s="80"/>
      <c r="G63" s="80">
        <f>D63-E63</f>
        <v>0</v>
      </c>
    </row>
    <row r="64" spans="1:7" x14ac:dyDescent="0.25">
      <c r="A64" s="84" t="s">
        <v>340</v>
      </c>
      <c r="B64" s="80"/>
      <c r="C64" s="80"/>
      <c r="D64" s="80">
        <v>0</v>
      </c>
      <c r="E64" s="80"/>
      <c r="F64" s="80"/>
      <c r="G64" s="80">
        <f t="shared" ref="G64:G70" si="14">D64-E64</f>
        <v>0</v>
      </c>
    </row>
    <row r="65" spans="1:7" x14ac:dyDescent="0.25">
      <c r="A65" s="84" t="s">
        <v>341</v>
      </c>
      <c r="B65" s="80"/>
      <c r="C65" s="80"/>
      <c r="D65" s="80">
        <v>0</v>
      </c>
      <c r="E65" s="80"/>
      <c r="F65" s="80"/>
      <c r="G65" s="80">
        <f t="shared" si="14"/>
        <v>0</v>
      </c>
    </row>
    <row r="66" spans="1:7" x14ac:dyDescent="0.25">
      <c r="A66" s="84" t="s">
        <v>342</v>
      </c>
      <c r="B66" s="80"/>
      <c r="C66" s="80"/>
      <c r="D66" s="80">
        <v>0</v>
      </c>
      <c r="E66" s="80"/>
      <c r="F66" s="80"/>
      <c r="G66" s="80">
        <f t="shared" si="14"/>
        <v>0</v>
      </c>
    </row>
    <row r="67" spans="1:7" x14ac:dyDescent="0.25">
      <c r="A67" s="84" t="s">
        <v>343</v>
      </c>
      <c r="B67" s="80"/>
      <c r="C67" s="80"/>
      <c r="D67" s="80">
        <v>0</v>
      </c>
      <c r="E67" s="80"/>
      <c r="F67" s="80"/>
      <c r="G67" s="80">
        <f t="shared" si="14"/>
        <v>0</v>
      </c>
    </row>
    <row r="68" spans="1:7" x14ac:dyDescent="0.25">
      <c r="A68" s="84" t="s">
        <v>3301</v>
      </c>
      <c r="B68" s="80"/>
      <c r="C68" s="80"/>
      <c r="D68" s="80">
        <v>0</v>
      </c>
      <c r="E68" s="80"/>
      <c r="F68" s="80"/>
      <c r="G68" s="80">
        <f t="shared" si="14"/>
        <v>0</v>
      </c>
    </row>
    <row r="69" spans="1:7" x14ac:dyDescent="0.25">
      <c r="A69" s="84" t="s">
        <v>345</v>
      </c>
      <c r="B69" s="80"/>
      <c r="C69" s="80"/>
      <c r="D69" s="80">
        <v>0</v>
      </c>
      <c r="E69" s="80"/>
      <c r="F69" s="80"/>
      <c r="G69" s="80">
        <f t="shared" si="14"/>
        <v>0</v>
      </c>
    </row>
    <row r="70" spans="1:7" x14ac:dyDescent="0.25">
      <c r="A70" s="84" t="s">
        <v>346</v>
      </c>
      <c r="B70" s="80"/>
      <c r="C70" s="80"/>
      <c r="D70" s="80">
        <v>0</v>
      </c>
      <c r="E70" s="80"/>
      <c r="F70" s="80"/>
      <c r="G70" s="80">
        <f t="shared" si="14"/>
        <v>0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15">SUM(C72:C74)</f>
        <v>0</v>
      </c>
      <c r="D71" s="80">
        <f t="shared" si="15"/>
        <v>0</v>
      </c>
      <c r="E71" s="80">
        <f t="shared" si="15"/>
        <v>0</v>
      </c>
      <c r="F71" s="80">
        <f t="shared" si="15"/>
        <v>0</v>
      </c>
      <c r="G71" s="80">
        <f t="shared" si="15"/>
        <v>0</v>
      </c>
    </row>
    <row r="72" spans="1:7" x14ac:dyDescent="0.25">
      <c r="A72" s="84" t="s">
        <v>348</v>
      </c>
      <c r="B72" s="80"/>
      <c r="C72" s="80"/>
      <c r="D72" s="80">
        <v>0</v>
      </c>
      <c r="E72" s="80"/>
      <c r="F72" s="80"/>
      <c r="G72" s="80">
        <f>D72-E72</f>
        <v>0</v>
      </c>
    </row>
    <row r="73" spans="1:7" x14ac:dyDescent="0.25">
      <c r="A73" s="84" t="s">
        <v>349</v>
      </c>
      <c r="B73" s="80"/>
      <c r="C73" s="80"/>
      <c r="D73" s="80">
        <v>0</v>
      </c>
      <c r="E73" s="80"/>
      <c r="F73" s="80"/>
      <c r="G73" s="80">
        <f t="shared" ref="G73:G74" si="16">D73-E73</f>
        <v>0</v>
      </c>
    </row>
    <row r="74" spans="1:7" x14ac:dyDescent="0.25">
      <c r="A74" s="84" t="s">
        <v>350</v>
      </c>
      <c r="B74" s="80"/>
      <c r="C74" s="80"/>
      <c r="D74" s="80">
        <v>0</v>
      </c>
      <c r="E74" s="80"/>
      <c r="F74" s="80"/>
      <c r="G74" s="80">
        <f t="shared" si="16"/>
        <v>0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300000</v>
      </c>
      <c r="D75" s="80">
        <f t="shared" si="17"/>
        <v>300000</v>
      </c>
      <c r="E75" s="80">
        <f t="shared" si="17"/>
        <v>0</v>
      </c>
      <c r="F75" s="80">
        <f t="shared" si="17"/>
        <v>0</v>
      </c>
      <c r="G75" s="80">
        <f t="shared" si="17"/>
        <v>300000</v>
      </c>
    </row>
    <row r="76" spans="1:7" x14ac:dyDescent="0.25">
      <c r="A76" s="84" t="s">
        <v>352</v>
      </c>
      <c r="B76" s="80">
        <v>0</v>
      </c>
      <c r="C76" s="80">
        <v>300000</v>
      </c>
      <c r="D76" s="80">
        <v>300000</v>
      </c>
      <c r="E76" s="80">
        <v>0</v>
      </c>
      <c r="F76" s="80">
        <v>0</v>
      </c>
      <c r="G76" s="80">
        <f>D76-E76</f>
        <v>300000</v>
      </c>
    </row>
    <row r="77" spans="1:7" x14ac:dyDescent="0.25">
      <c r="A77" s="84" t="s">
        <v>353</v>
      </c>
      <c r="B77" s="80"/>
      <c r="C77" s="80"/>
      <c r="D77" s="80">
        <v>0</v>
      </c>
      <c r="E77" s="80"/>
      <c r="F77" s="80"/>
      <c r="G77" s="80">
        <f t="shared" ref="G77:G82" si="18">D77-E77</f>
        <v>0</v>
      </c>
    </row>
    <row r="78" spans="1:7" x14ac:dyDescent="0.25">
      <c r="A78" s="84" t="s">
        <v>354</v>
      </c>
      <c r="B78" s="80"/>
      <c r="C78" s="80"/>
      <c r="D78" s="80">
        <v>0</v>
      </c>
      <c r="E78" s="80"/>
      <c r="F78" s="80"/>
      <c r="G78" s="80">
        <f t="shared" si="18"/>
        <v>0</v>
      </c>
    </row>
    <row r="79" spans="1:7" x14ac:dyDescent="0.25">
      <c r="A79" s="84" t="s">
        <v>355</v>
      </c>
      <c r="B79" s="80"/>
      <c r="C79" s="80"/>
      <c r="D79" s="80">
        <v>0</v>
      </c>
      <c r="E79" s="80"/>
      <c r="F79" s="80"/>
      <c r="G79" s="80">
        <f t="shared" si="18"/>
        <v>0</v>
      </c>
    </row>
    <row r="80" spans="1:7" x14ac:dyDescent="0.25">
      <c r="A80" s="84" t="s">
        <v>356</v>
      </c>
      <c r="B80" s="80"/>
      <c r="C80" s="80"/>
      <c r="D80" s="80">
        <v>0</v>
      </c>
      <c r="E80" s="80"/>
      <c r="F80" s="80"/>
      <c r="G80" s="80">
        <f t="shared" si="18"/>
        <v>0</v>
      </c>
    </row>
    <row r="81" spans="1:7" x14ac:dyDescent="0.25">
      <c r="A81" s="84" t="s">
        <v>357</v>
      </c>
      <c r="B81" s="80"/>
      <c r="C81" s="80"/>
      <c r="D81" s="80">
        <v>0</v>
      </c>
      <c r="E81" s="80"/>
      <c r="F81" s="80"/>
      <c r="G81" s="80">
        <f t="shared" si="18"/>
        <v>0</v>
      </c>
    </row>
    <row r="82" spans="1:7" x14ac:dyDescent="0.25">
      <c r="A82" s="84" t="s">
        <v>358</v>
      </c>
      <c r="B82" s="80"/>
      <c r="C82" s="80"/>
      <c r="D82" s="80">
        <v>0</v>
      </c>
      <c r="E82" s="80"/>
      <c r="F82" s="80"/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0</v>
      </c>
      <c r="C84" s="79">
        <f t="shared" ref="C84:G84" si="19">SUM(C85,C93,C103,C113,C123,C133,C137,C146,C150)</f>
        <v>0</v>
      </c>
      <c r="D84" s="79">
        <f t="shared" si="19"/>
        <v>0</v>
      </c>
      <c r="E84" s="79">
        <f t="shared" si="19"/>
        <v>0</v>
      </c>
      <c r="F84" s="79">
        <f t="shared" si="19"/>
        <v>0</v>
      </c>
      <c r="G84" s="79">
        <f t="shared" si="19"/>
        <v>0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/>
      <c r="C86" s="80"/>
      <c r="D86" s="80"/>
      <c r="E86" s="80"/>
      <c r="F86" s="80"/>
      <c r="G86" s="80">
        <f>D86-E86</f>
        <v>0</v>
      </c>
    </row>
    <row r="87" spans="1:7" x14ac:dyDescent="0.25">
      <c r="A87" s="84" t="s">
        <v>288</v>
      </c>
      <c r="B87" s="80"/>
      <c r="C87" s="80"/>
      <c r="D87" s="80"/>
      <c r="E87" s="80"/>
      <c r="F87" s="80"/>
      <c r="G87" s="80">
        <f t="shared" ref="G87:G92" si="21">D87-E87</f>
        <v>0</v>
      </c>
    </row>
    <row r="88" spans="1:7" x14ac:dyDescent="0.25">
      <c r="A88" s="84" t="s">
        <v>289</v>
      </c>
      <c r="B88" s="80"/>
      <c r="C88" s="80"/>
      <c r="D88" s="80"/>
      <c r="E88" s="80"/>
      <c r="F88" s="80"/>
      <c r="G88" s="80">
        <f t="shared" si="21"/>
        <v>0</v>
      </c>
    </row>
    <row r="89" spans="1:7" x14ac:dyDescent="0.25">
      <c r="A89" s="84" t="s">
        <v>290</v>
      </c>
      <c r="B89" s="80"/>
      <c r="C89" s="80"/>
      <c r="D89" s="80"/>
      <c r="E89" s="80"/>
      <c r="F89" s="80"/>
      <c r="G89" s="80">
        <f t="shared" si="21"/>
        <v>0</v>
      </c>
    </row>
    <row r="90" spans="1:7" x14ac:dyDescent="0.25">
      <c r="A90" s="84" t="s">
        <v>291</v>
      </c>
      <c r="B90" s="80"/>
      <c r="C90" s="80"/>
      <c r="D90" s="80"/>
      <c r="E90" s="80"/>
      <c r="F90" s="80"/>
      <c r="G90" s="80">
        <f t="shared" si="21"/>
        <v>0</v>
      </c>
    </row>
    <row r="91" spans="1:7" x14ac:dyDescent="0.25">
      <c r="A91" s="84" t="s">
        <v>292</v>
      </c>
      <c r="B91" s="80"/>
      <c r="C91" s="80"/>
      <c r="D91" s="80"/>
      <c r="E91" s="80"/>
      <c r="F91" s="80"/>
      <c r="G91" s="80">
        <f t="shared" si="21"/>
        <v>0</v>
      </c>
    </row>
    <row r="92" spans="1:7" x14ac:dyDescent="0.25">
      <c r="A92" s="84" t="s">
        <v>293</v>
      </c>
      <c r="B92" s="80"/>
      <c r="C92" s="80"/>
      <c r="D92" s="80"/>
      <c r="E92" s="80"/>
      <c r="F92" s="80"/>
      <c r="G92" s="80">
        <f t="shared" si="21"/>
        <v>0</v>
      </c>
    </row>
    <row r="93" spans="1:7" x14ac:dyDescent="0.25">
      <c r="A93" s="83" t="s">
        <v>294</v>
      </c>
      <c r="B93" s="80">
        <f>SUM(B94:B102)</f>
        <v>0</v>
      </c>
      <c r="C93" s="80">
        <f t="shared" ref="C93:G93" si="22">SUM(C94:C102)</f>
        <v>0</v>
      </c>
      <c r="D93" s="80">
        <f t="shared" si="22"/>
        <v>0</v>
      </c>
      <c r="E93" s="80">
        <f t="shared" si="22"/>
        <v>0</v>
      </c>
      <c r="F93" s="80">
        <f t="shared" si="22"/>
        <v>0</v>
      </c>
      <c r="G93" s="80">
        <f t="shared" si="22"/>
        <v>0</v>
      </c>
    </row>
    <row r="94" spans="1:7" x14ac:dyDescent="0.25">
      <c r="A94" s="84" t="s">
        <v>295</v>
      </c>
      <c r="B94" s="80"/>
      <c r="C94" s="80"/>
      <c r="D94" s="80"/>
      <c r="E94" s="80"/>
      <c r="F94" s="80"/>
      <c r="G94" s="80">
        <f>D94-E94</f>
        <v>0</v>
      </c>
    </row>
    <row r="95" spans="1:7" x14ac:dyDescent="0.25">
      <c r="A95" s="84" t="s">
        <v>296</v>
      </c>
      <c r="B95" s="80"/>
      <c r="C95" s="80"/>
      <c r="D95" s="80"/>
      <c r="E95" s="80"/>
      <c r="F95" s="80"/>
      <c r="G95" s="80">
        <f t="shared" ref="G95:G102" si="23">D95-E95</f>
        <v>0</v>
      </c>
    </row>
    <row r="96" spans="1:7" x14ac:dyDescent="0.25">
      <c r="A96" s="84" t="s">
        <v>297</v>
      </c>
      <c r="B96" s="80"/>
      <c r="C96" s="80"/>
      <c r="D96" s="80"/>
      <c r="E96" s="80"/>
      <c r="F96" s="80"/>
      <c r="G96" s="80">
        <f t="shared" si="23"/>
        <v>0</v>
      </c>
    </row>
    <row r="97" spans="1:7" x14ac:dyDescent="0.25">
      <c r="A97" s="84" t="s">
        <v>298</v>
      </c>
      <c r="B97" s="80"/>
      <c r="C97" s="80"/>
      <c r="D97" s="80"/>
      <c r="E97" s="80"/>
      <c r="F97" s="80"/>
      <c r="G97" s="80">
        <f t="shared" si="23"/>
        <v>0</v>
      </c>
    </row>
    <row r="98" spans="1:7" x14ac:dyDescent="0.25">
      <c r="A98" s="42" t="s">
        <v>299</v>
      </c>
      <c r="B98" s="80"/>
      <c r="C98" s="80"/>
      <c r="D98" s="80"/>
      <c r="E98" s="80"/>
      <c r="F98" s="80"/>
      <c r="G98" s="80">
        <f t="shared" si="23"/>
        <v>0</v>
      </c>
    </row>
    <row r="99" spans="1:7" x14ac:dyDescent="0.25">
      <c r="A99" s="84" t="s">
        <v>300</v>
      </c>
      <c r="B99" s="80"/>
      <c r="C99" s="80"/>
      <c r="D99" s="80"/>
      <c r="E99" s="80"/>
      <c r="F99" s="80"/>
      <c r="G99" s="80">
        <f t="shared" si="23"/>
        <v>0</v>
      </c>
    </row>
    <row r="100" spans="1:7" x14ac:dyDescent="0.25">
      <c r="A100" s="84" t="s">
        <v>301</v>
      </c>
      <c r="B100" s="80"/>
      <c r="C100" s="80"/>
      <c r="D100" s="80"/>
      <c r="E100" s="80"/>
      <c r="F100" s="80"/>
      <c r="G100" s="80">
        <f t="shared" si="23"/>
        <v>0</v>
      </c>
    </row>
    <row r="101" spans="1:7" x14ac:dyDescent="0.25">
      <c r="A101" s="84" t="s">
        <v>302</v>
      </c>
      <c r="B101" s="80"/>
      <c r="C101" s="80"/>
      <c r="D101" s="80"/>
      <c r="E101" s="80"/>
      <c r="F101" s="80"/>
      <c r="G101" s="80">
        <f t="shared" si="23"/>
        <v>0</v>
      </c>
    </row>
    <row r="102" spans="1:7" x14ac:dyDescent="0.25">
      <c r="A102" s="84" t="s">
        <v>303</v>
      </c>
      <c r="B102" s="80"/>
      <c r="C102" s="80"/>
      <c r="D102" s="80"/>
      <c r="E102" s="80"/>
      <c r="F102" s="80"/>
      <c r="G102" s="80">
        <f t="shared" si="23"/>
        <v>0</v>
      </c>
    </row>
    <row r="103" spans="1:7" x14ac:dyDescent="0.25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24">SUM(D104:D112)</f>
        <v>0</v>
      </c>
      <c r="E103" s="80">
        <f t="shared" si="24"/>
        <v>0</v>
      </c>
      <c r="F103" s="80">
        <f t="shared" si="24"/>
        <v>0</v>
      </c>
      <c r="G103" s="80">
        <f t="shared" si="24"/>
        <v>0</v>
      </c>
    </row>
    <row r="104" spans="1:7" x14ac:dyDescent="0.25">
      <c r="A104" s="84" t="s">
        <v>305</v>
      </c>
      <c r="B104" s="80"/>
      <c r="C104" s="80"/>
      <c r="D104" s="80"/>
      <c r="E104" s="80"/>
      <c r="F104" s="80"/>
      <c r="G104" s="80">
        <f>D104-E104</f>
        <v>0</v>
      </c>
    </row>
    <row r="105" spans="1:7" x14ac:dyDescent="0.25">
      <c r="A105" s="84" t="s">
        <v>306</v>
      </c>
      <c r="B105" s="80"/>
      <c r="C105" s="80"/>
      <c r="D105" s="80"/>
      <c r="E105" s="80"/>
      <c r="F105" s="80"/>
      <c r="G105" s="80">
        <f t="shared" ref="G105:G112" si="25">D105-E105</f>
        <v>0</v>
      </c>
    </row>
    <row r="106" spans="1:7" x14ac:dyDescent="0.25">
      <c r="A106" s="84" t="s">
        <v>307</v>
      </c>
      <c r="B106" s="80"/>
      <c r="C106" s="80"/>
      <c r="D106" s="80"/>
      <c r="E106" s="80"/>
      <c r="F106" s="80"/>
      <c r="G106" s="80">
        <f t="shared" si="25"/>
        <v>0</v>
      </c>
    </row>
    <row r="107" spans="1:7" x14ac:dyDescent="0.25">
      <c r="A107" s="84" t="s">
        <v>308</v>
      </c>
      <c r="B107" s="80"/>
      <c r="C107" s="80"/>
      <c r="D107" s="80"/>
      <c r="E107" s="80"/>
      <c r="F107" s="80"/>
      <c r="G107" s="80">
        <f t="shared" si="25"/>
        <v>0</v>
      </c>
    </row>
    <row r="108" spans="1:7" x14ac:dyDescent="0.25">
      <c r="A108" s="84" t="s">
        <v>309</v>
      </c>
      <c r="B108" s="80"/>
      <c r="C108" s="80"/>
      <c r="D108" s="80"/>
      <c r="E108" s="80"/>
      <c r="F108" s="80"/>
      <c r="G108" s="80">
        <f t="shared" si="25"/>
        <v>0</v>
      </c>
    </row>
    <row r="109" spans="1:7" x14ac:dyDescent="0.25">
      <c r="A109" s="84" t="s">
        <v>310</v>
      </c>
      <c r="B109" s="80"/>
      <c r="C109" s="80"/>
      <c r="D109" s="80"/>
      <c r="E109" s="80"/>
      <c r="F109" s="80"/>
      <c r="G109" s="80">
        <f t="shared" si="25"/>
        <v>0</v>
      </c>
    </row>
    <row r="110" spans="1:7" x14ac:dyDescent="0.25">
      <c r="A110" s="84" t="s">
        <v>311</v>
      </c>
      <c r="B110" s="80"/>
      <c r="C110" s="80"/>
      <c r="D110" s="80"/>
      <c r="E110" s="80"/>
      <c r="F110" s="80"/>
      <c r="G110" s="80">
        <f t="shared" si="25"/>
        <v>0</v>
      </c>
    </row>
    <row r="111" spans="1:7" x14ac:dyDescent="0.25">
      <c r="A111" s="84" t="s">
        <v>312</v>
      </c>
      <c r="B111" s="80"/>
      <c r="C111" s="80"/>
      <c r="D111" s="80"/>
      <c r="E111" s="80"/>
      <c r="F111" s="80"/>
      <c r="G111" s="80">
        <f t="shared" si="25"/>
        <v>0</v>
      </c>
    </row>
    <row r="112" spans="1:7" x14ac:dyDescent="0.25">
      <c r="A112" s="84" t="s">
        <v>313</v>
      </c>
      <c r="B112" s="80"/>
      <c r="C112" s="80"/>
      <c r="D112" s="80"/>
      <c r="E112" s="80"/>
      <c r="F112" s="80"/>
      <c r="G112" s="80">
        <f t="shared" si="25"/>
        <v>0</v>
      </c>
    </row>
    <row r="113" spans="1:7" x14ac:dyDescent="0.25">
      <c r="A113" s="83" t="s">
        <v>314</v>
      </c>
      <c r="B113" s="80">
        <f>SUM(B114:B122)</f>
        <v>0</v>
      </c>
      <c r="C113" s="80">
        <f t="shared" ref="C113:G113" si="26">SUM(C114:C122)</f>
        <v>0</v>
      </c>
      <c r="D113" s="80">
        <f t="shared" si="26"/>
        <v>0</v>
      </c>
      <c r="E113" s="80">
        <f t="shared" si="26"/>
        <v>0</v>
      </c>
      <c r="F113" s="80">
        <f t="shared" si="26"/>
        <v>0</v>
      </c>
      <c r="G113" s="80">
        <f t="shared" si="26"/>
        <v>0</v>
      </c>
    </row>
    <row r="114" spans="1:7" x14ac:dyDescent="0.25">
      <c r="A114" s="84" t="s">
        <v>315</v>
      </c>
      <c r="B114" s="80"/>
      <c r="C114" s="80"/>
      <c r="D114" s="80"/>
      <c r="E114" s="80"/>
      <c r="F114" s="80"/>
      <c r="G114" s="80">
        <f>D114-E114</f>
        <v>0</v>
      </c>
    </row>
    <row r="115" spans="1:7" x14ac:dyDescent="0.25">
      <c r="A115" s="84" t="s">
        <v>316</v>
      </c>
      <c r="B115" s="80"/>
      <c r="C115" s="80"/>
      <c r="D115" s="80"/>
      <c r="E115" s="80"/>
      <c r="F115" s="80"/>
      <c r="G115" s="80">
        <f t="shared" ref="G115:G122" si="27">D115-E115</f>
        <v>0</v>
      </c>
    </row>
    <row r="116" spans="1:7" x14ac:dyDescent="0.25">
      <c r="A116" s="84" t="s">
        <v>317</v>
      </c>
      <c r="B116" s="80"/>
      <c r="C116" s="80"/>
      <c r="D116" s="80"/>
      <c r="E116" s="80"/>
      <c r="F116" s="80"/>
      <c r="G116" s="80">
        <f t="shared" si="27"/>
        <v>0</v>
      </c>
    </row>
    <row r="117" spans="1:7" x14ac:dyDescent="0.25">
      <c r="A117" s="84" t="s">
        <v>318</v>
      </c>
      <c r="B117" s="80"/>
      <c r="C117" s="80"/>
      <c r="D117" s="80"/>
      <c r="E117" s="80"/>
      <c r="F117" s="80"/>
      <c r="G117" s="80">
        <f t="shared" si="27"/>
        <v>0</v>
      </c>
    </row>
    <row r="118" spans="1:7" x14ac:dyDescent="0.25">
      <c r="A118" s="84" t="s">
        <v>319</v>
      </c>
      <c r="B118" s="80"/>
      <c r="C118" s="80"/>
      <c r="D118" s="80"/>
      <c r="E118" s="80"/>
      <c r="F118" s="80"/>
      <c r="G118" s="80">
        <f t="shared" si="27"/>
        <v>0</v>
      </c>
    </row>
    <row r="119" spans="1:7" x14ac:dyDescent="0.25">
      <c r="A119" s="84" t="s">
        <v>320</v>
      </c>
      <c r="B119" s="80"/>
      <c r="C119" s="80"/>
      <c r="D119" s="80"/>
      <c r="E119" s="80"/>
      <c r="F119" s="80"/>
      <c r="G119" s="80">
        <f t="shared" si="27"/>
        <v>0</v>
      </c>
    </row>
    <row r="120" spans="1:7" x14ac:dyDescent="0.25">
      <c r="A120" s="84" t="s">
        <v>321</v>
      </c>
      <c r="B120" s="80"/>
      <c r="C120" s="80"/>
      <c r="D120" s="80"/>
      <c r="E120" s="80"/>
      <c r="F120" s="80"/>
      <c r="G120" s="80">
        <f t="shared" si="27"/>
        <v>0</v>
      </c>
    </row>
    <row r="121" spans="1:7" x14ac:dyDescent="0.25">
      <c r="A121" s="84" t="s">
        <v>322</v>
      </c>
      <c r="B121" s="80"/>
      <c r="C121" s="80"/>
      <c r="D121" s="80"/>
      <c r="E121" s="80"/>
      <c r="F121" s="80"/>
      <c r="G121" s="80">
        <f t="shared" si="27"/>
        <v>0</v>
      </c>
    </row>
    <row r="122" spans="1:7" x14ac:dyDescent="0.25">
      <c r="A122" s="84" t="s">
        <v>323</v>
      </c>
      <c r="B122" s="80"/>
      <c r="C122" s="80"/>
      <c r="D122" s="80"/>
      <c r="E122" s="80"/>
      <c r="F122" s="80"/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0</v>
      </c>
      <c r="C123" s="80">
        <f t="shared" ref="C123:G123" si="28">SUM(C124:C132)</f>
        <v>0</v>
      </c>
      <c r="D123" s="80">
        <f t="shared" si="28"/>
        <v>0</v>
      </c>
      <c r="E123" s="80">
        <f t="shared" si="28"/>
        <v>0</v>
      </c>
      <c r="F123" s="80">
        <f t="shared" si="28"/>
        <v>0</v>
      </c>
      <c r="G123" s="80">
        <f t="shared" si="28"/>
        <v>0</v>
      </c>
    </row>
    <row r="124" spans="1:7" x14ac:dyDescent="0.25">
      <c r="A124" s="84" t="s">
        <v>325</v>
      </c>
      <c r="B124" s="80"/>
      <c r="C124" s="80"/>
      <c r="D124" s="80"/>
      <c r="E124" s="80"/>
      <c r="F124" s="80"/>
      <c r="G124" s="80">
        <f>D124-E124</f>
        <v>0</v>
      </c>
    </row>
    <row r="125" spans="1:7" x14ac:dyDescent="0.25">
      <c r="A125" s="84" t="s">
        <v>326</v>
      </c>
      <c r="B125" s="80"/>
      <c r="C125" s="80"/>
      <c r="D125" s="80"/>
      <c r="E125" s="80"/>
      <c r="F125" s="80"/>
      <c r="G125" s="80">
        <f t="shared" ref="G125:G132" si="29">D125-E125</f>
        <v>0</v>
      </c>
    </row>
    <row r="126" spans="1:7" x14ac:dyDescent="0.25">
      <c r="A126" s="84" t="s">
        <v>327</v>
      </c>
      <c r="B126" s="80"/>
      <c r="C126" s="80"/>
      <c r="D126" s="80"/>
      <c r="E126" s="80"/>
      <c r="F126" s="80"/>
      <c r="G126" s="80">
        <f t="shared" si="29"/>
        <v>0</v>
      </c>
    </row>
    <row r="127" spans="1:7" x14ac:dyDescent="0.25">
      <c r="A127" s="84" t="s">
        <v>328</v>
      </c>
      <c r="B127" s="80"/>
      <c r="C127" s="80"/>
      <c r="D127" s="80"/>
      <c r="E127" s="80"/>
      <c r="F127" s="80"/>
      <c r="G127" s="80">
        <f t="shared" si="29"/>
        <v>0</v>
      </c>
    </row>
    <row r="128" spans="1:7" x14ac:dyDescent="0.25">
      <c r="A128" s="84" t="s">
        <v>329</v>
      </c>
      <c r="B128" s="80"/>
      <c r="C128" s="80"/>
      <c r="D128" s="80"/>
      <c r="E128" s="80"/>
      <c r="F128" s="80"/>
      <c r="G128" s="80">
        <f t="shared" si="29"/>
        <v>0</v>
      </c>
    </row>
    <row r="129" spans="1:7" x14ac:dyDescent="0.25">
      <c r="A129" s="84" t="s">
        <v>330</v>
      </c>
      <c r="B129" s="80"/>
      <c r="C129" s="80"/>
      <c r="D129" s="80"/>
      <c r="E129" s="80"/>
      <c r="F129" s="80"/>
      <c r="G129" s="80">
        <f t="shared" si="29"/>
        <v>0</v>
      </c>
    </row>
    <row r="130" spans="1:7" x14ac:dyDescent="0.25">
      <c r="A130" s="84" t="s">
        <v>331</v>
      </c>
      <c r="B130" s="80"/>
      <c r="C130" s="80"/>
      <c r="D130" s="80"/>
      <c r="E130" s="80"/>
      <c r="F130" s="80"/>
      <c r="G130" s="80">
        <f t="shared" si="29"/>
        <v>0</v>
      </c>
    </row>
    <row r="131" spans="1:7" x14ac:dyDescent="0.25">
      <c r="A131" s="84" t="s">
        <v>332</v>
      </c>
      <c r="B131" s="80"/>
      <c r="C131" s="80"/>
      <c r="D131" s="80"/>
      <c r="E131" s="80"/>
      <c r="F131" s="80"/>
      <c r="G131" s="80">
        <f t="shared" si="29"/>
        <v>0</v>
      </c>
    </row>
    <row r="132" spans="1:7" x14ac:dyDescent="0.25">
      <c r="A132" s="84" t="s">
        <v>333</v>
      </c>
      <c r="B132" s="80"/>
      <c r="C132" s="80"/>
      <c r="D132" s="80"/>
      <c r="E132" s="80"/>
      <c r="F132" s="80"/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0</v>
      </c>
      <c r="C133" s="80">
        <f t="shared" ref="C133:G133" si="30">SUM(C134:C136)</f>
        <v>0</v>
      </c>
      <c r="D133" s="80">
        <f t="shared" si="30"/>
        <v>0</v>
      </c>
      <c r="E133" s="80">
        <f t="shared" si="30"/>
        <v>0</v>
      </c>
      <c r="F133" s="80">
        <f t="shared" si="30"/>
        <v>0</v>
      </c>
      <c r="G133" s="80">
        <f t="shared" si="30"/>
        <v>0</v>
      </c>
    </row>
    <row r="134" spans="1:7" x14ac:dyDescent="0.25">
      <c r="A134" s="84" t="s">
        <v>335</v>
      </c>
      <c r="B134" s="80"/>
      <c r="C134" s="80"/>
      <c r="D134" s="80"/>
      <c r="E134" s="80"/>
      <c r="F134" s="80"/>
      <c r="G134" s="80">
        <f>D134-E134</f>
        <v>0</v>
      </c>
    </row>
    <row r="135" spans="1:7" x14ac:dyDescent="0.25">
      <c r="A135" s="84" t="s">
        <v>336</v>
      </c>
      <c r="B135" s="80"/>
      <c r="C135" s="80"/>
      <c r="D135" s="80"/>
      <c r="E135" s="80"/>
      <c r="F135" s="80"/>
      <c r="G135" s="80">
        <f t="shared" ref="G135:G136" si="31">D135-E135</f>
        <v>0</v>
      </c>
    </row>
    <row r="136" spans="1:7" x14ac:dyDescent="0.25">
      <c r="A136" s="84" t="s">
        <v>337</v>
      </c>
      <c r="B136" s="80"/>
      <c r="C136" s="80"/>
      <c r="D136" s="80"/>
      <c r="E136" s="80"/>
      <c r="F136" s="80"/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/>
      <c r="C138" s="80"/>
      <c r="D138" s="80"/>
      <c r="E138" s="80"/>
      <c r="F138" s="80"/>
      <c r="G138" s="80">
        <f>D138-E138</f>
        <v>0</v>
      </c>
    </row>
    <row r="139" spans="1:7" x14ac:dyDescent="0.25">
      <c r="A139" s="84" t="s">
        <v>340</v>
      </c>
      <c r="B139" s="80"/>
      <c r="C139" s="80"/>
      <c r="D139" s="80"/>
      <c r="E139" s="80"/>
      <c r="F139" s="80"/>
      <c r="G139" s="80">
        <f t="shared" ref="G139:G145" si="33">D139-E139</f>
        <v>0</v>
      </c>
    </row>
    <row r="140" spans="1:7" x14ac:dyDescent="0.25">
      <c r="A140" s="84" t="s">
        <v>341</v>
      </c>
      <c r="B140" s="80"/>
      <c r="C140" s="80"/>
      <c r="D140" s="80"/>
      <c r="E140" s="80"/>
      <c r="F140" s="80"/>
      <c r="G140" s="80">
        <f t="shared" si="33"/>
        <v>0</v>
      </c>
    </row>
    <row r="141" spans="1:7" x14ac:dyDescent="0.25">
      <c r="A141" s="84" t="s">
        <v>342</v>
      </c>
      <c r="B141" s="80"/>
      <c r="C141" s="80"/>
      <c r="D141" s="80"/>
      <c r="E141" s="80"/>
      <c r="F141" s="80"/>
      <c r="G141" s="80">
        <f t="shared" si="33"/>
        <v>0</v>
      </c>
    </row>
    <row r="142" spans="1:7" x14ac:dyDescent="0.25">
      <c r="A142" s="84" t="s">
        <v>343</v>
      </c>
      <c r="B142" s="80"/>
      <c r="C142" s="80"/>
      <c r="D142" s="80"/>
      <c r="E142" s="80"/>
      <c r="F142" s="80"/>
      <c r="G142" s="80">
        <f t="shared" si="33"/>
        <v>0</v>
      </c>
    </row>
    <row r="143" spans="1:7" x14ac:dyDescent="0.25">
      <c r="A143" s="84" t="s">
        <v>3301</v>
      </c>
      <c r="B143" s="80"/>
      <c r="C143" s="80"/>
      <c r="D143" s="80"/>
      <c r="E143" s="80"/>
      <c r="F143" s="80"/>
      <c r="G143" s="80">
        <f t="shared" si="33"/>
        <v>0</v>
      </c>
    </row>
    <row r="144" spans="1:7" x14ac:dyDescent="0.25">
      <c r="A144" s="84" t="s">
        <v>345</v>
      </c>
      <c r="B144" s="80"/>
      <c r="C144" s="80"/>
      <c r="D144" s="80"/>
      <c r="E144" s="80"/>
      <c r="F144" s="80"/>
      <c r="G144" s="80">
        <f t="shared" si="33"/>
        <v>0</v>
      </c>
    </row>
    <row r="145" spans="1:7" x14ac:dyDescent="0.25">
      <c r="A145" s="84" t="s">
        <v>346</v>
      </c>
      <c r="B145" s="80"/>
      <c r="C145" s="80"/>
      <c r="D145" s="80"/>
      <c r="E145" s="80"/>
      <c r="F145" s="80"/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0</v>
      </c>
      <c r="C146" s="80">
        <f t="shared" ref="C146:G146" si="34">SUM(C147:C149)</f>
        <v>0</v>
      </c>
      <c r="D146" s="80">
        <f t="shared" si="34"/>
        <v>0</v>
      </c>
      <c r="E146" s="80">
        <f t="shared" si="34"/>
        <v>0</v>
      </c>
      <c r="F146" s="80">
        <f t="shared" si="34"/>
        <v>0</v>
      </c>
      <c r="G146" s="80">
        <f t="shared" si="34"/>
        <v>0</v>
      </c>
    </row>
    <row r="147" spans="1:7" x14ac:dyDescent="0.25">
      <c r="A147" s="84" t="s">
        <v>348</v>
      </c>
      <c r="B147" s="80"/>
      <c r="C147" s="80"/>
      <c r="D147" s="80"/>
      <c r="E147" s="80"/>
      <c r="F147" s="80"/>
      <c r="G147" s="80">
        <f>D147-E147</f>
        <v>0</v>
      </c>
    </row>
    <row r="148" spans="1:7" x14ac:dyDescent="0.25">
      <c r="A148" s="84" t="s">
        <v>349</v>
      </c>
      <c r="B148" s="80"/>
      <c r="C148" s="80"/>
      <c r="D148" s="80"/>
      <c r="E148" s="80"/>
      <c r="F148" s="80"/>
      <c r="G148" s="80">
        <f t="shared" ref="G148:G149" si="35">D148-E148</f>
        <v>0</v>
      </c>
    </row>
    <row r="149" spans="1:7" x14ac:dyDescent="0.25">
      <c r="A149" s="84" t="s">
        <v>350</v>
      </c>
      <c r="B149" s="80"/>
      <c r="C149" s="80"/>
      <c r="D149" s="80"/>
      <c r="E149" s="80"/>
      <c r="F149" s="80"/>
      <c r="G149" s="80">
        <f t="shared" si="35"/>
        <v>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/>
      <c r="C151" s="80"/>
      <c r="D151" s="80"/>
      <c r="E151" s="80"/>
      <c r="F151" s="80"/>
      <c r="G151" s="80">
        <f>D151-E151</f>
        <v>0</v>
      </c>
    </row>
    <row r="152" spans="1:7" x14ac:dyDescent="0.25">
      <c r="A152" s="84" t="s">
        <v>353</v>
      </c>
      <c r="B152" s="80"/>
      <c r="C152" s="80"/>
      <c r="D152" s="80"/>
      <c r="E152" s="80"/>
      <c r="F152" s="80"/>
      <c r="G152" s="80">
        <f t="shared" ref="G152:G157" si="37">D152-E152</f>
        <v>0</v>
      </c>
    </row>
    <row r="153" spans="1:7" x14ac:dyDescent="0.25">
      <c r="A153" s="84" t="s">
        <v>354</v>
      </c>
      <c r="B153" s="80"/>
      <c r="C153" s="80"/>
      <c r="D153" s="80"/>
      <c r="E153" s="80"/>
      <c r="F153" s="80"/>
      <c r="G153" s="80">
        <f t="shared" si="37"/>
        <v>0</v>
      </c>
    </row>
    <row r="154" spans="1:7" x14ac:dyDescent="0.25">
      <c r="A154" s="42" t="s">
        <v>355</v>
      </c>
      <c r="B154" s="80"/>
      <c r="C154" s="80"/>
      <c r="D154" s="80"/>
      <c r="E154" s="80"/>
      <c r="F154" s="80"/>
      <c r="G154" s="80">
        <f t="shared" si="37"/>
        <v>0</v>
      </c>
    </row>
    <row r="155" spans="1:7" x14ac:dyDescent="0.25">
      <c r="A155" s="84" t="s">
        <v>356</v>
      </c>
      <c r="B155" s="80"/>
      <c r="C155" s="80"/>
      <c r="D155" s="80"/>
      <c r="E155" s="80"/>
      <c r="F155" s="80"/>
      <c r="G155" s="80">
        <f t="shared" si="37"/>
        <v>0</v>
      </c>
    </row>
    <row r="156" spans="1:7" x14ac:dyDescent="0.25">
      <c r="A156" s="84" t="s">
        <v>357</v>
      </c>
      <c r="B156" s="80"/>
      <c r="C156" s="80"/>
      <c r="D156" s="80"/>
      <c r="E156" s="80"/>
      <c r="F156" s="80"/>
      <c r="G156" s="80">
        <f t="shared" si="37"/>
        <v>0</v>
      </c>
    </row>
    <row r="157" spans="1:7" x14ac:dyDescent="0.25">
      <c r="A157" s="84" t="s">
        <v>358</v>
      </c>
      <c r="B157" s="80"/>
      <c r="C157" s="80"/>
      <c r="D157" s="80"/>
      <c r="E157" s="80"/>
      <c r="F157" s="80"/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22432597.739999998</v>
      </c>
      <c r="C159" s="79">
        <f t="shared" ref="C159:G159" si="38">C9+C84</f>
        <v>2541641.5100000002</v>
      </c>
      <c r="D159" s="79">
        <f t="shared" si="38"/>
        <v>24974239.249999996</v>
      </c>
      <c r="E159" s="79">
        <f t="shared" si="38"/>
        <v>23470158.48</v>
      </c>
      <c r="F159" s="79">
        <f t="shared" si="38"/>
        <v>23141606.48</v>
      </c>
      <c r="G159" s="79">
        <f t="shared" si="38"/>
        <v>1504080.77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80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22432597.739999998</v>
      </c>
      <c r="Q2" s="18">
        <f>'Formato 6 a)'!C9</f>
        <v>2541641.5100000002</v>
      </c>
      <c r="R2" s="18">
        <f>'Formato 6 a)'!D9</f>
        <v>24974239.249999996</v>
      </c>
      <c r="S2" s="18">
        <f>'Formato 6 a)'!E9</f>
        <v>23470158.48</v>
      </c>
      <c r="T2" s="18">
        <f>'Formato 6 a)'!F9</f>
        <v>23141606.48</v>
      </c>
      <c r="U2" s="18">
        <f>'Formato 6 a)'!G9</f>
        <v>1504080.77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8727854.7899999991</v>
      </c>
      <c r="Q3" s="18">
        <f>'Formato 6 a)'!C10</f>
        <v>970570.29</v>
      </c>
      <c r="R3" s="18">
        <f>'Formato 6 a)'!D10</f>
        <v>9698425.0800000001</v>
      </c>
      <c r="S3" s="18">
        <f>'Formato 6 a)'!E10</f>
        <v>9218932.5399999991</v>
      </c>
      <c r="T3" s="18">
        <f>'Formato 6 a)'!F10</f>
        <v>9218932.5399999991</v>
      </c>
      <c r="U3" s="18">
        <f>'Formato 6 a)'!G10</f>
        <v>479492.54000000027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3219785.24</v>
      </c>
      <c r="Q4" s="18">
        <f>'Formato 6 a)'!C11</f>
        <v>-106288.76</v>
      </c>
      <c r="R4" s="18">
        <f>'Formato 6 a)'!D11</f>
        <v>3113496.4800000004</v>
      </c>
      <c r="S4" s="18">
        <f>'Formato 6 a)'!E11</f>
        <v>3007708.06</v>
      </c>
      <c r="T4" s="18">
        <f>'Formato 6 a)'!F11</f>
        <v>3007708.06</v>
      </c>
      <c r="U4" s="18">
        <f>'Formato 6 a)'!G11</f>
        <v>105788.42000000039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3171987.27</v>
      </c>
      <c r="Q5" s="18">
        <f>'Formato 6 a)'!C12</f>
        <v>328459.05</v>
      </c>
      <c r="R5" s="18">
        <f>'Formato 6 a)'!D12</f>
        <v>3500446.32</v>
      </c>
      <c r="S5" s="18">
        <f>'Formato 6 a)'!E12</f>
        <v>3472142.88</v>
      </c>
      <c r="T5" s="18">
        <f>'Formato 6 a)'!F12</f>
        <v>3472142.88</v>
      </c>
      <c r="U5" s="18">
        <f>'Formato 6 a)'!G12</f>
        <v>28303.439999999944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803436.37</v>
      </c>
      <c r="Q6" s="18">
        <f>'Formato 6 a)'!C13</f>
        <v>457400</v>
      </c>
      <c r="R6" s="18">
        <f>'Formato 6 a)'!D13</f>
        <v>1260836.3700000001</v>
      </c>
      <c r="S6" s="18">
        <f>'Formato 6 a)'!E13</f>
        <v>1183462.53</v>
      </c>
      <c r="T6" s="18">
        <f>'Formato 6 a)'!F13</f>
        <v>1183462.53</v>
      </c>
      <c r="U6" s="18">
        <f>'Formato 6 a)'!G13</f>
        <v>77373.840000000084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0</v>
      </c>
      <c r="Q7" s="18">
        <f>'Formato 6 a)'!C14</f>
        <v>0</v>
      </c>
      <c r="R7" s="18">
        <f>'Formato 6 a)'!D14</f>
        <v>0</v>
      </c>
      <c r="S7" s="18">
        <f>'Formato 6 a)'!E14</f>
        <v>0</v>
      </c>
      <c r="T7" s="18">
        <f>'Formato 6 a)'!F14</f>
        <v>0</v>
      </c>
      <c r="U7" s="18">
        <f>'Formato 6 a)'!G14</f>
        <v>0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1532645.91</v>
      </c>
      <c r="Q8" s="18">
        <f>'Formato 6 a)'!C15</f>
        <v>291000</v>
      </c>
      <c r="R8" s="18">
        <f>'Formato 6 a)'!D15</f>
        <v>1823645.91</v>
      </c>
      <c r="S8" s="18">
        <f>'Formato 6 a)'!E15</f>
        <v>1555619.07</v>
      </c>
      <c r="T8" s="18">
        <f>'Formato 6 a)'!F15</f>
        <v>1555619.07</v>
      </c>
      <c r="U8" s="18">
        <f>'Formato 6 a)'!G15</f>
        <v>268026.83999999985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2551500</v>
      </c>
      <c r="Q11" s="18">
        <f>'Formato 6 a)'!C18</f>
        <v>-75424.31</v>
      </c>
      <c r="R11" s="18">
        <f>'Formato 6 a)'!D18</f>
        <v>2476075.69</v>
      </c>
      <c r="S11" s="18">
        <f>'Formato 6 a)'!E18</f>
        <v>2227046.38</v>
      </c>
      <c r="T11" s="18">
        <f>'Formato 6 a)'!F18</f>
        <v>2227046.38</v>
      </c>
      <c r="U11" s="18">
        <f>'Formato 6 a)'!G18</f>
        <v>249029.31000000014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183500</v>
      </c>
      <c r="Q12" s="18">
        <f>'Formato 6 a)'!C19</f>
        <v>0</v>
      </c>
      <c r="R12" s="18">
        <f>'Formato 6 a)'!D19</f>
        <v>183500</v>
      </c>
      <c r="S12" s="18">
        <f>'Formato 6 a)'!E19</f>
        <v>154528.10999999999</v>
      </c>
      <c r="T12" s="18">
        <f>'Formato 6 a)'!F19</f>
        <v>154528.10999999999</v>
      </c>
      <c r="U12" s="18">
        <f>'Formato 6 a)'!G19</f>
        <v>28971.890000000014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25000</v>
      </c>
      <c r="Q13" s="18">
        <f>'Formato 6 a)'!C20</f>
        <v>22753.45</v>
      </c>
      <c r="R13" s="18">
        <f>'Formato 6 a)'!D20</f>
        <v>47753.45</v>
      </c>
      <c r="S13" s="18">
        <f>'Formato 6 a)'!E20</f>
        <v>47753.45</v>
      </c>
      <c r="T13" s="18">
        <f>'Formato 6 a)'!F20</f>
        <v>47753.45</v>
      </c>
      <c r="U13" s="18">
        <f>'Formato 6 a)'!G20</f>
        <v>0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50000</v>
      </c>
      <c r="Q14" s="18">
        <f>'Formato 6 a)'!C21</f>
        <v>0</v>
      </c>
      <c r="R14" s="18">
        <f>'Formato 6 a)'!D21</f>
        <v>50000</v>
      </c>
      <c r="S14" s="18">
        <f>'Formato 6 a)'!E21</f>
        <v>50000</v>
      </c>
      <c r="T14" s="18">
        <f>'Formato 6 a)'!F21</f>
        <v>50000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836000</v>
      </c>
      <c r="Q15" s="18">
        <f>'Formato 6 a)'!C22</f>
        <v>82327.42</v>
      </c>
      <c r="R15" s="18">
        <f>'Formato 6 a)'!D22</f>
        <v>918327.42</v>
      </c>
      <c r="S15" s="18">
        <f>'Formato 6 a)'!E22</f>
        <v>878645.19</v>
      </c>
      <c r="T15" s="18">
        <f>'Formato 6 a)'!F22</f>
        <v>878645.19</v>
      </c>
      <c r="U15" s="18">
        <f>'Formato 6 a)'!G22</f>
        <v>39682.230000000098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98500</v>
      </c>
      <c r="Q16" s="18">
        <f>'Formato 6 a)'!C23</f>
        <v>0</v>
      </c>
      <c r="R16" s="18">
        <f>'Formato 6 a)'!D23</f>
        <v>98500</v>
      </c>
      <c r="S16" s="18">
        <f>'Formato 6 a)'!E23</f>
        <v>90555.91</v>
      </c>
      <c r="T16" s="18">
        <f>'Formato 6 a)'!F23</f>
        <v>90555.91</v>
      </c>
      <c r="U16" s="18">
        <f>'Formato 6 a)'!G23</f>
        <v>7944.0899999999965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700000</v>
      </c>
      <c r="Q17" s="18">
        <f>'Formato 6 a)'!C24</f>
        <v>0</v>
      </c>
      <c r="R17" s="18">
        <f>'Formato 6 a)'!D24</f>
        <v>700000</v>
      </c>
      <c r="S17" s="18">
        <f>'Formato 6 a)'!E24</f>
        <v>700000</v>
      </c>
      <c r="T17" s="18">
        <f>'Formato 6 a)'!F24</f>
        <v>700000</v>
      </c>
      <c r="U17" s="18">
        <f>'Formato 6 a)'!G24</f>
        <v>0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90000</v>
      </c>
      <c r="Q18" s="18">
        <f>'Formato 6 a)'!C25</f>
        <v>0</v>
      </c>
      <c r="R18" s="18">
        <f>'Formato 6 a)'!D25</f>
        <v>90000</v>
      </c>
      <c r="S18" s="18">
        <f>'Formato 6 a)'!E25</f>
        <v>19125</v>
      </c>
      <c r="T18" s="18">
        <f>'Formato 6 a)'!F25</f>
        <v>19125</v>
      </c>
      <c r="U18" s="18">
        <f>'Formato 6 a)'!G25</f>
        <v>70875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568500</v>
      </c>
      <c r="Q20" s="18">
        <f>'Formato 6 a)'!C27</f>
        <v>-180505.18</v>
      </c>
      <c r="R20" s="18">
        <f>'Formato 6 a)'!D27</f>
        <v>387994.82</v>
      </c>
      <c r="S20" s="18">
        <f>'Formato 6 a)'!E27</f>
        <v>286438.71999999997</v>
      </c>
      <c r="T20" s="18">
        <f>'Formato 6 a)'!F27</f>
        <v>286438.71999999997</v>
      </c>
      <c r="U20" s="18">
        <f>'Formato 6 a)'!G27</f>
        <v>101556.10000000003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9825882.0999999996</v>
      </c>
      <c r="Q21" s="18">
        <f>'Formato 6 a)'!C28</f>
        <v>1969268.6400000001</v>
      </c>
      <c r="R21" s="18">
        <f>'Formato 6 a)'!D28</f>
        <v>11795150.739999998</v>
      </c>
      <c r="S21" s="18">
        <f>'Formato 6 a)'!E28</f>
        <v>11356815.130000003</v>
      </c>
      <c r="T21" s="18">
        <f>'Formato 6 a)'!F28</f>
        <v>11028263.130000003</v>
      </c>
      <c r="U21" s="18">
        <f>'Formato 6 a)'!G28</f>
        <v>438335.60999999964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7125000</v>
      </c>
      <c r="Q22" s="18">
        <f>'Formato 6 a)'!C29</f>
        <v>1175936.97</v>
      </c>
      <c r="R22" s="18">
        <f>'Formato 6 a)'!D29</f>
        <v>8300936.9699999997</v>
      </c>
      <c r="S22" s="18">
        <f>'Formato 6 a)'!E29</f>
        <v>8278681.5300000003</v>
      </c>
      <c r="T22" s="18">
        <f>'Formato 6 a)'!F29</f>
        <v>8278681.5300000003</v>
      </c>
      <c r="U22" s="18">
        <f>'Formato 6 a)'!G29</f>
        <v>22255.439999999478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155000</v>
      </c>
      <c r="Q23" s="18">
        <f>'Formato 6 a)'!C30</f>
        <v>-49965</v>
      </c>
      <c r="R23" s="18">
        <f>'Formato 6 a)'!D30</f>
        <v>105035</v>
      </c>
      <c r="S23" s="18">
        <f>'Formato 6 a)'!E30</f>
        <v>88599.07</v>
      </c>
      <c r="T23" s="18">
        <f>'Formato 6 a)'!F30</f>
        <v>88599.07</v>
      </c>
      <c r="U23" s="18">
        <f>'Formato 6 a)'!G30</f>
        <v>16435.929999999993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175000</v>
      </c>
      <c r="Q24" s="18">
        <f>'Formato 6 a)'!C31</f>
        <v>121943.1</v>
      </c>
      <c r="R24" s="18">
        <f>'Formato 6 a)'!D31</f>
        <v>296943.09999999998</v>
      </c>
      <c r="S24" s="18">
        <f>'Formato 6 a)'!E31</f>
        <v>252460.37</v>
      </c>
      <c r="T24" s="18">
        <f>'Formato 6 a)'!F31</f>
        <v>252460.37</v>
      </c>
      <c r="U24" s="18">
        <f>'Formato 6 a)'!G31</f>
        <v>44482.729999999981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405000</v>
      </c>
      <c r="Q25" s="18">
        <f>'Formato 6 a)'!C32</f>
        <v>-268000</v>
      </c>
      <c r="R25" s="18">
        <f>'Formato 6 a)'!D32</f>
        <v>137000</v>
      </c>
      <c r="S25" s="18">
        <f>'Formato 6 a)'!E32</f>
        <v>126901.89</v>
      </c>
      <c r="T25" s="18">
        <f>'Formato 6 a)'!F32</f>
        <v>126901.89</v>
      </c>
      <c r="U25" s="18">
        <f>'Formato 6 a)'!G32</f>
        <v>10098.11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686000</v>
      </c>
      <c r="Q26" s="18">
        <f>'Formato 6 a)'!C33</f>
        <v>-157552.54999999999</v>
      </c>
      <c r="R26" s="18">
        <f>'Formato 6 a)'!D33</f>
        <v>528447.44999999995</v>
      </c>
      <c r="S26" s="18">
        <f>'Formato 6 a)'!E33</f>
        <v>394466.21</v>
      </c>
      <c r="T26" s="18">
        <f>'Formato 6 a)'!F33</f>
        <v>394466.21</v>
      </c>
      <c r="U26" s="18">
        <f>'Formato 6 a)'!G33</f>
        <v>133981.23999999993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58700</v>
      </c>
      <c r="Q27" s="18">
        <f>'Formato 6 a)'!C34</f>
        <v>0</v>
      </c>
      <c r="R27" s="18">
        <f>'Formato 6 a)'!D34</f>
        <v>58700</v>
      </c>
      <c r="S27" s="18">
        <f>'Formato 6 a)'!E34</f>
        <v>56262.14</v>
      </c>
      <c r="T27" s="18">
        <f>'Formato 6 a)'!F34</f>
        <v>56262.14</v>
      </c>
      <c r="U27" s="18">
        <f>'Formato 6 a)'!G34</f>
        <v>2437.8600000000006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9500</v>
      </c>
      <c r="Q28" s="18">
        <f>'Formato 6 a)'!C35</f>
        <v>0</v>
      </c>
      <c r="R28" s="18">
        <f>'Formato 6 a)'!D35</f>
        <v>9500</v>
      </c>
      <c r="S28" s="18">
        <f>'Formato 6 a)'!E35</f>
        <v>1601.75</v>
      </c>
      <c r="T28" s="18">
        <f>'Formato 6 a)'!F35</f>
        <v>1601.75</v>
      </c>
      <c r="U28" s="18">
        <f>'Formato 6 a)'!G35</f>
        <v>7898.25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1500</v>
      </c>
      <c r="Q29" s="18">
        <f>'Formato 6 a)'!C36</f>
        <v>0</v>
      </c>
      <c r="R29" s="18">
        <f>'Formato 6 a)'!D36</f>
        <v>1500</v>
      </c>
      <c r="S29" s="18">
        <f>'Formato 6 a)'!E36</f>
        <v>740</v>
      </c>
      <c r="T29" s="18">
        <f>'Formato 6 a)'!F36</f>
        <v>740</v>
      </c>
      <c r="U29" s="18">
        <f>'Formato 6 a)'!G36</f>
        <v>760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1210182.1000000001</v>
      </c>
      <c r="Q30" s="18">
        <f>'Formato 6 a)'!C37</f>
        <v>1146906.1200000001</v>
      </c>
      <c r="R30" s="18">
        <f>'Formato 6 a)'!D37</f>
        <v>2357088.2200000002</v>
      </c>
      <c r="S30" s="18">
        <f>'Formato 6 a)'!E37</f>
        <v>2157102.17</v>
      </c>
      <c r="T30" s="18">
        <f>'Formato 6 a)'!F37</f>
        <v>1828550.17</v>
      </c>
      <c r="U30" s="18">
        <f>'Formato 6 a)'!G37</f>
        <v>199986.05000000028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58972</v>
      </c>
      <c r="Q31" s="18">
        <f>'Formato 6 a)'!C38</f>
        <v>0</v>
      </c>
      <c r="R31" s="18">
        <f>'Formato 6 a)'!D38</f>
        <v>58972</v>
      </c>
      <c r="S31" s="18">
        <f>'Formato 6 a)'!E38</f>
        <v>58395.57</v>
      </c>
      <c r="T31" s="18">
        <f>'Formato 6 a)'!F38</f>
        <v>58395.57</v>
      </c>
      <c r="U31" s="18">
        <f>'Formato 6 a)'!G38</f>
        <v>576.43000000000029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0</v>
      </c>
      <c r="Q35" s="18">
        <f>'Formato 6 a)'!C42</f>
        <v>0</v>
      </c>
      <c r="R35" s="18">
        <f>'Formato 6 a)'!D42</f>
        <v>0</v>
      </c>
      <c r="S35" s="18">
        <f>'Formato 6 a)'!E42</f>
        <v>0</v>
      </c>
      <c r="T35" s="18">
        <f>'Formato 6 a)'!F42</f>
        <v>0</v>
      </c>
      <c r="U35" s="18">
        <f>'Formato 6 a)'!G42</f>
        <v>0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58972</v>
      </c>
      <c r="Q36" s="18">
        <f>'Formato 6 a)'!C43</f>
        <v>0</v>
      </c>
      <c r="R36" s="18">
        <f>'Formato 6 a)'!D43</f>
        <v>58972</v>
      </c>
      <c r="S36" s="18">
        <f>'Formato 6 a)'!E43</f>
        <v>58395.57</v>
      </c>
      <c r="T36" s="18">
        <f>'Formato 6 a)'!F43</f>
        <v>58395.57</v>
      </c>
      <c r="U36" s="18">
        <f>'Formato 6 a)'!G43</f>
        <v>576.43000000000029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877273.11</v>
      </c>
      <c r="Q41" s="18">
        <f>'Formato 6 a)'!C48</f>
        <v>-852273.11</v>
      </c>
      <c r="R41" s="18">
        <f>'Formato 6 a)'!D48</f>
        <v>25000</v>
      </c>
      <c r="S41" s="18">
        <f>'Formato 6 a)'!E48</f>
        <v>0</v>
      </c>
      <c r="T41" s="18">
        <f>'Formato 6 a)'!F48</f>
        <v>0</v>
      </c>
      <c r="U41" s="18">
        <f>'Formato 6 a)'!G48</f>
        <v>25000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75000</v>
      </c>
      <c r="Q42" s="18">
        <f>'Formato 6 a)'!C49</f>
        <v>-50000</v>
      </c>
      <c r="R42" s="18">
        <f>'Formato 6 a)'!D49</f>
        <v>25000</v>
      </c>
      <c r="S42" s="18">
        <f>'Formato 6 a)'!E49</f>
        <v>0</v>
      </c>
      <c r="T42" s="18">
        <f>'Formato 6 a)'!F49</f>
        <v>0</v>
      </c>
      <c r="U42" s="18">
        <f>'Formato 6 a)'!G49</f>
        <v>25000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350000</v>
      </c>
      <c r="Q45" s="18">
        <f>'Formato 6 a)'!C52</f>
        <v>-350000</v>
      </c>
      <c r="R45" s="18">
        <f>'Formato 6 a)'!D52</f>
        <v>0</v>
      </c>
      <c r="S45" s="18">
        <f>'Formato 6 a)'!E52</f>
        <v>0</v>
      </c>
      <c r="T45" s="18">
        <f>'Formato 6 a)'!F52</f>
        <v>0</v>
      </c>
      <c r="U45" s="18">
        <f>'Formato 6 a)'!G52</f>
        <v>0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452273.11</v>
      </c>
      <c r="Q47" s="18">
        <f>'Formato 6 a)'!C54</f>
        <v>-452273.11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391115.74</v>
      </c>
      <c r="Q51" s="18">
        <f>'Formato 6 a)'!C58</f>
        <v>229500</v>
      </c>
      <c r="R51" s="18">
        <f>'Formato 6 a)'!D58</f>
        <v>620615.74</v>
      </c>
      <c r="S51" s="18">
        <f>'Formato 6 a)'!E58</f>
        <v>608968.86</v>
      </c>
      <c r="T51" s="18">
        <f>'Formato 6 a)'!F58</f>
        <v>608968.86</v>
      </c>
      <c r="U51" s="18">
        <f>'Formato 6 a)'!G58</f>
        <v>11646.880000000005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391115.74</v>
      </c>
      <c r="Q52" s="18">
        <f>'Formato 6 a)'!C59</f>
        <v>229500</v>
      </c>
      <c r="R52" s="18">
        <f>'Formato 6 a)'!D59</f>
        <v>620615.74</v>
      </c>
      <c r="S52" s="18">
        <f>'Formato 6 a)'!E59</f>
        <v>608968.86</v>
      </c>
      <c r="T52" s="18">
        <f>'Formato 6 a)'!F59</f>
        <v>608968.86</v>
      </c>
      <c r="U52" s="18">
        <f>'Formato 6 a)'!G59</f>
        <v>11646.880000000005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300000</v>
      </c>
      <c r="R68" s="18">
        <f>'Formato 6 a)'!D75</f>
        <v>300000</v>
      </c>
      <c r="S68" s="18">
        <f>'Formato 6 a)'!E75</f>
        <v>0</v>
      </c>
      <c r="T68" s="18">
        <f>'Formato 6 a)'!F75</f>
        <v>0</v>
      </c>
      <c r="U68" s="18">
        <f>'Formato 6 a)'!G75</f>
        <v>300000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300000</v>
      </c>
      <c r="R69" s="18">
        <f>'Formato 6 a)'!D76</f>
        <v>300000</v>
      </c>
      <c r="S69" s="18">
        <f>'Formato 6 a)'!E76</f>
        <v>0</v>
      </c>
      <c r="T69" s="18">
        <f>'Formato 6 a)'!F76</f>
        <v>0</v>
      </c>
      <c r="U69" s="18">
        <f>'Formato 6 a)'!G76</f>
        <v>300000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ht="14.25" x14ac:dyDescent="0.4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22432597.739999998</v>
      </c>
      <c r="Q150">
        <f>'Formato 6 a)'!C159</f>
        <v>2541641.5100000002</v>
      </c>
      <c r="R150">
        <f>'Formato 6 a)'!D159</f>
        <v>24974239.249999996</v>
      </c>
      <c r="S150">
        <f>'Formato 6 a)'!E159</f>
        <v>23470158.48</v>
      </c>
      <c r="T150">
        <f>'Formato 6 a)'!F159</f>
        <v>23141606.48</v>
      </c>
      <c r="U150">
        <f>'Formato 6 a)'!G159</f>
        <v>1504080.77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59.25" customWidth="1"/>
    <col min="2" max="6" width="20.75" customWidth="1"/>
    <col min="7" max="7" width="18.25" customWidth="1"/>
    <col min="8" max="16384" width="10.75" hidden="1"/>
  </cols>
  <sheetData>
    <row r="1" spans="1:7" ht="56.25" customHeight="1" x14ac:dyDescent="0.25">
      <c r="A1" s="172" t="s">
        <v>3290</v>
      </c>
      <c r="B1" s="172"/>
      <c r="C1" s="172"/>
      <c r="D1" s="172"/>
      <c r="E1" s="172"/>
      <c r="F1" s="172"/>
      <c r="G1" s="172"/>
    </row>
    <row r="2" spans="1:7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277</v>
      </c>
      <c r="B3" s="157"/>
      <c r="C3" s="157"/>
      <c r="D3" s="157"/>
      <c r="E3" s="157"/>
      <c r="F3" s="157"/>
      <c r="G3" s="158"/>
    </row>
    <row r="4" spans="1:7" x14ac:dyDescent="0.25">
      <c r="A4" s="156" t="s">
        <v>431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0</v>
      </c>
      <c r="B7" s="170" t="s">
        <v>279</v>
      </c>
      <c r="C7" s="170"/>
      <c r="D7" s="170"/>
      <c r="E7" s="170"/>
      <c r="F7" s="170"/>
      <c r="G7" s="174" t="s">
        <v>280</v>
      </c>
    </row>
    <row r="8" spans="1:7" ht="30" x14ac:dyDescent="0.25">
      <c r="A8" s="169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3"/>
    </row>
    <row r="9" spans="1:7" ht="14.25" x14ac:dyDescent="0.45">
      <c r="A9" s="52" t="s">
        <v>440</v>
      </c>
      <c r="B9" s="59">
        <f>SUM(B10:GASTO_NE_FIN_01)</f>
        <v>22432597.739999998</v>
      </c>
      <c r="C9" s="59">
        <f>SUM(C10:GASTO_NE_FIN_02)</f>
        <v>2541641.5099999998</v>
      </c>
      <c r="D9" s="59">
        <f>SUM(D10:GASTO_NE_FIN_03)</f>
        <v>24974239.25</v>
      </c>
      <c r="E9" s="59">
        <f>SUM(E10:GASTO_NE_FIN_04)</f>
        <v>23470158.48</v>
      </c>
      <c r="F9" s="59">
        <f>SUM(F10:GASTO_NE_FIN_05)</f>
        <v>23141606.48</v>
      </c>
      <c r="G9" s="59">
        <f>SUM(G10:GASTO_NE_FIN_06)</f>
        <v>1504080.7699999977</v>
      </c>
    </row>
    <row r="10" spans="1:7" s="24" customFormat="1" x14ac:dyDescent="0.25">
      <c r="A10" s="144" t="s">
        <v>432</v>
      </c>
      <c r="B10" s="60">
        <v>22432597.739999998</v>
      </c>
      <c r="C10" s="60">
        <v>0</v>
      </c>
      <c r="D10" s="60">
        <v>22432597.739999998</v>
      </c>
      <c r="E10" s="60">
        <v>23470158.48</v>
      </c>
      <c r="F10" s="60">
        <v>23141606.48</v>
      </c>
      <c r="G10" s="77">
        <f>D10-E10</f>
        <v>-1037560.7400000021</v>
      </c>
    </row>
    <row r="11" spans="1:7" s="24" customFormat="1" x14ac:dyDescent="0.25">
      <c r="A11" s="144" t="s">
        <v>433</v>
      </c>
      <c r="B11" s="60">
        <v>0</v>
      </c>
      <c r="C11" s="60">
        <v>2541641.5099999998</v>
      </c>
      <c r="D11" s="60">
        <v>2541641.5099999998</v>
      </c>
      <c r="E11" s="60">
        <v>0</v>
      </c>
      <c r="F11" s="60">
        <v>0</v>
      </c>
      <c r="G11" s="77">
        <f t="shared" ref="G11:G17" si="0">D11-E11</f>
        <v>2541641.5099999998</v>
      </c>
    </row>
    <row r="12" spans="1:7" s="24" customFormat="1" x14ac:dyDescent="0.25">
      <c r="A12" s="144" t="s">
        <v>434</v>
      </c>
      <c r="B12" s="60"/>
      <c r="C12" s="60"/>
      <c r="D12" s="60">
        <v>0</v>
      </c>
      <c r="E12" s="60"/>
      <c r="F12" s="60"/>
      <c r="G12" s="77">
        <f t="shared" si="0"/>
        <v>0</v>
      </c>
    </row>
    <row r="13" spans="1:7" s="24" customFormat="1" x14ac:dyDescent="0.25">
      <c r="A13" s="144" t="s">
        <v>435</v>
      </c>
      <c r="B13" s="60"/>
      <c r="C13" s="60"/>
      <c r="D13" s="60">
        <v>0</v>
      </c>
      <c r="E13" s="60"/>
      <c r="F13" s="60"/>
      <c r="G13" s="77">
        <f t="shared" si="0"/>
        <v>0</v>
      </c>
    </row>
    <row r="14" spans="1:7" s="24" customFormat="1" ht="14.25" x14ac:dyDescent="0.45">
      <c r="A14" s="144" t="s">
        <v>436</v>
      </c>
      <c r="B14" s="60"/>
      <c r="C14" s="60"/>
      <c r="D14" s="60"/>
      <c r="E14" s="60"/>
      <c r="F14" s="60"/>
      <c r="G14" s="77">
        <f t="shared" si="0"/>
        <v>0</v>
      </c>
    </row>
    <row r="15" spans="1:7" s="24" customFormat="1" ht="14.25" x14ac:dyDescent="0.45">
      <c r="A15" s="144" t="s">
        <v>437</v>
      </c>
      <c r="B15" s="60"/>
      <c r="C15" s="60"/>
      <c r="D15" s="60"/>
      <c r="E15" s="60"/>
      <c r="F15" s="60"/>
      <c r="G15" s="77">
        <f t="shared" si="0"/>
        <v>0</v>
      </c>
    </row>
    <row r="16" spans="1:7" s="24" customFormat="1" ht="14.25" x14ac:dyDescent="0.45">
      <c r="A16" s="144" t="s">
        <v>438</v>
      </c>
      <c r="B16" s="60"/>
      <c r="C16" s="60"/>
      <c r="D16" s="60"/>
      <c r="E16" s="60"/>
      <c r="F16" s="60"/>
      <c r="G16" s="77">
        <f t="shared" si="0"/>
        <v>0</v>
      </c>
    </row>
    <row r="17" spans="1:7" s="24" customFormat="1" ht="14.25" x14ac:dyDescent="0.45">
      <c r="A17" s="144" t="s">
        <v>439</v>
      </c>
      <c r="B17" s="60"/>
      <c r="C17" s="60"/>
      <c r="D17" s="60"/>
      <c r="E17" s="60"/>
      <c r="F17" s="60"/>
      <c r="G17" s="77">
        <f t="shared" si="0"/>
        <v>0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0</v>
      </c>
      <c r="C19" s="61">
        <f>SUM(C20:GASTO_E_FIN_02)</f>
        <v>0</v>
      </c>
      <c r="D19" s="61">
        <f>SUM(D20:GASTO_E_FIN_03)</f>
        <v>0</v>
      </c>
      <c r="E19" s="61">
        <f>SUM(E20:GASTO_E_FIN_04)</f>
        <v>0</v>
      </c>
      <c r="F19" s="61">
        <f>SUM(F20:GASTO_E_FIN_05)</f>
        <v>0</v>
      </c>
      <c r="G19" s="61">
        <f>SUM(G20:GASTO_E_FIN_06)</f>
        <v>0</v>
      </c>
    </row>
    <row r="20" spans="1:7" s="24" customFormat="1" ht="14.25" x14ac:dyDescent="0.45">
      <c r="A20" s="144" t="s">
        <v>432</v>
      </c>
      <c r="B20" s="60"/>
      <c r="C20" s="60"/>
      <c r="D20" s="60"/>
      <c r="E20" s="60"/>
      <c r="F20" s="60"/>
      <c r="G20" s="60">
        <f>D20-E20</f>
        <v>0</v>
      </c>
    </row>
    <row r="21" spans="1:7" s="24" customFormat="1" ht="14.25" x14ac:dyDescent="0.45">
      <c r="A21" s="144" t="s">
        <v>433</v>
      </c>
      <c r="B21" s="60"/>
      <c r="C21" s="60"/>
      <c r="D21" s="60"/>
      <c r="E21" s="60"/>
      <c r="F21" s="60"/>
      <c r="G21" s="60">
        <f t="shared" ref="G21:G27" si="1">D21-E21</f>
        <v>0</v>
      </c>
    </row>
    <row r="22" spans="1:7" s="24" customFormat="1" ht="14.25" x14ac:dyDescent="0.45">
      <c r="A22" s="144" t="s">
        <v>434</v>
      </c>
      <c r="B22" s="60"/>
      <c r="C22" s="60"/>
      <c r="D22" s="60"/>
      <c r="E22" s="60"/>
      <c r="F22" s="60"/>
      <c r="G22" s="60">
        <f t="shared" si="1"/>
        <v>0</v>
      </c>
    </row>
    <row r="23" spans="1:7" s="24" customFormat="1" ht="14.25" x14ac:dyDescent="0.45">
      <c r="A23" s="144" t="s">
        <v>435</v>
      </c>
      <c r="B23" s="60"/>
      <c r="C23" s="60"/>
      <c r="D23" s="60"/>
      <c r="E23" s="60"/>
      <c r="F23" s="60"/>
      <c r="G23" s="60">
        <f t="shared" si="1"/>
        <v>0</v>
      </c>
    </row>
    <row r="24" spans="1:7" s="24" customFormat="1" x14ac:dyDescent="0.25">
      <c r="A24" s="144" t="s">
        <v>436</v>
      </c>
      <c r="B24" s="60"/>
      <c r="C24" s="60"/>
      <c r="D24" s="60"/>
      <c r="E24" s="60"/>
      <c r="F24" s="60"/>
      <c r="G24" s="60">
        <f t="shared" si="1"/>
        <v>0</v>
      </c>
    </row>
    <row r="25" spans="1:7" s="24" customFormat="1" x14ac:dyDescent="0.25">
      <c r="A25" s="144" t="s">
        <v>437</v>
      </c>
      <c r="B25" s="60"/>
      <c r="C25" s="60"/>
      <c r="D25" s="60"/>
      <c r="E25" s="60"/>
      <c r="F25" s="60"/>
      <c r="G25" s="60">
        <f t="shared" si="1"/>
        <v>0</v>
      </c>
    </row>
    <row r="26" spans="1:7" s="24" customFormat="1" x14ac:dyDescent="0.25">
      <c r="A26" s="144" t="s">
        <v>438</v>
      </c>
      <c r="B26" s="60"/>
      <c r="C26" s="60"/>
      <c r="D26" s="60"/>
      <c r="E26" s="60"/>
      <c r="F26" s="60"/>
      <c r="G26" s="60">
        <f t="shared" si="1"/>
        <v>0</v>
      </c>
    </row>
    <row r="27" spans="1:7" s="24" customFormat="1" x14ac:dyDescent="0.25">
      <c r="A27" s="144" t="s">
        <v>439</v>
      </c>
      <c r="B27" s="60"/>
      <c r="C27" s="60"/>
      <c r="D27" s="60"/>
      <c r="E27" s="60"/>
      <c r="F27" s="60"/>
      <c r="G27" s="60">
        <f t="shared" si="1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22432597.739999998</v>
      </c>
      <c r="C29" s="61">
        <f>GASTO_NE_T2+GASTO_E_T2</f>
        <v>2541641.5099999998</v>
      </c>
      <c r="D29" s="61">
        <f>GASTO_NE_T3+GASTO_E_T3</f>
        <v>24974239.25</v>
      </c>
      <c r="E29" s="61">
        <f>GASTO_NE_T4+GASTO_E_T4</f>
        <v>23470158.48</v>
      </c>
      <c r="F29" s="61">
        <f>GASTO_NE_T5+GASTO_E_T5</f>
        <v>23141606.48</v>
      </c>
      <c r="G29" s="61">
        <f>GASTO_NE_T6+GASTO_E_T6</f>
        <v>1504080.7699999977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15.62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22432597.739999998</v>
      </c>
      <c r="Q2" s="18">
        <f>GASTO_NE_T2</f>
        <v>2541641.5099999998</v>
      </c>
      <c r="R2" s="18">
        <f>GASTO_NE_T3</f>
        <v>24974239.25</v>
      </c>
      <c r="S2" s="18">
        <f>GASTO_NE_T4</f>
        <v>23470158.48</v>
      </c>
      <c r="T2" s="18">
        <f>GASTO_NE_T5</f>
        <v>23141606.48</v>
      </c>
      <c r="U2" s="18">
        <f>GASTO_NE_T6</f>
        <v>1504080.7699999977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22432597.739999998</v>
      </c>
      <c r="Q4" s="18">
        <f>TOTAL_E_T2</f>
        <v>2541641.5099999998</v>
      </c>
      <c r="R4" s="18">
        <f>TOTAL_E_T3</f>
        <v>24974239.25</v>
      </c>
      <c r="S4" s="18">
        <f>TOTAL_E_T4</f>
        <v>23470158.48</v>
      </c>
      <c r="T4" s="18">
        <f>TOTAL_E_T5</f>
        <v>23141606.48</v>
      </c>
      <c r="U4" s="18">
        <f>TOTAL_E_T6</f>
        <v>1504080.7699999977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ht="14.25" x14ac:dyDescent="0.45">
      <c r="A24" s="3"/>
      <c r="P24" s="18"/>
      <c r="Q24" s="18"/>
      <c r="R24" s="18"/>
      <c r="S24" s="18"/>
      <c r="T24" s="18"/>
      <c r="U24" s="18"/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tabSelected="1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74.625" customWidth="1"/>
    <col min="2" max="6" width="20.75" customWidth="1"/>
    <col min="7" max="7" width="17.25" customWidth="1"/>
    <col min="8" max="8" width="0" hidden="1" customWidth="1"/>
    <col min="9" max="16383" width="10.875" hidden="1"/>
    <col min="16384" max="16384" width="2.25" hidden="1" customWidth="1"/>
  </cols>
  <sheetData>
    <row r="1" spans="1:7" ht="57.75" customHeight="1" x14ac:dyDescent="0.25">
      <c r="A1" s="178" t="s">
        <v>3289</v>
      </c>
      <c r="B1" s="179"/>
      <c r="C1" s="179"/>
      <c r="D1" s="179"/>
      <c r="E1" s="179"/>
      <c r="F1" s="179"/>
      <c r="G1" s="179"/>
    </row>
    <row r="2" spans="1:7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396</v>
      </c>
      <c r="B3" s="157"/>
      <c r="C3" s="157"/>
      <c r="D3" s="157"/>
      <c r="E3" s="157"/>
      <c r="F3" s="157"/>
      <c r="G3" s="158"/>
    </row>
    <row r="4" spans="1:7" x14ac:dyDescent="0.25">
      <c r="A4" s="156" t="s">
        <v>397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57" t="s">
        <v>0</v>
      </c>
      <c r="B7" s="162" t="s">
        <v>279</v>
      </c>
      <c r="C7" s="163"/>
      <c r="D7" s="163"/>
      <c r="E7" s="163"/>
      <c r="F7" s="164"/>
      <c r="G7" s="174" t="s">
        <v>3286</v>
      </c>
    </row>
    <row r="8" spans="1:7" ht="30.75" customHeight="1" x14ac:dyDescent="0.25">
      <c r="A8" s="157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3"/>
    </row>
    <row r="9" spans="1:7" ht="14.25" x14ac:dyDescent="0.45">
      <c r="A9" s="52" t="s">
        <v>363</v>
      </c>
      <c r="B9" s="70">
        <f>SUM(B10,B19,B27,B37)</f>
        <v>22432597.739999998</v>
      </c>
      <c r="C9" s="70">
        <f t="shared" ref="C9:G9" si="0">SUM(C10,C19,C27,C37)</f>
        <v>2541641.5100000002</v>
      </c>
      <c r="D9" s="70">
        <f t="shared" si="0"/>
        <v>24974239.249999996</v>
      </c>
      <c r="E9" s="70">
        <f t="shared" si="0"/>
        <v>23470158.48</v>
      </c>
      <c r="F9" s="70">
        <f t="shared" si="0"/>
        <v>23141606.48</v>
      </c>
      <c r="G9" s="70">
        <f t="shared" si="0"/>
        <v>1504080.7699999975</v>
      </c>
    </row>
    <row r="10" spans="1:7" ht="14.25" x14ac:dyDescent="0.45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365</v>
      </c>
      <c r="B11" s="72"/>
      <c r="C11" s="72"/>
      <c r="D11" s="72"/>
      <c r="E11" s="72"/>
      <c r="F11" s="72"/>
      <c r="G11" s="72">
        <f>D11-E11</f>
        <v>0</v>
      </c>
    </row>
    <row r="12" spans="1:7" ht="14.25" x14ac:dyDescent="0.45">
      <c r="A12" s="63" t="s">
        <v>366</v>
      </c>
      <c r="B12" s="72"/>
      <c r="C12" s="72"/>
      <c r="D12" s="72"/>
      <c r="E12" s="72"/>
      <c r="F12" s="72"/>
      <c r="G12" s="72">
        <f t="shared" ref="G12:G18" si="2">D12-E12</f>
        <v>0</v>
      </c>
    </row>
    <row r="13" spans="1:7" x14ac:dyDescent="0.25">
      <c r="A13" s="63" t="s">
        <v>367</v>
      </c>
      <c r="B13" s="72"/>
      <c r="C13" s="72"/>
      <c r="D13" s="72"/>
      <c r="E13" s="72"/>
      <c r="F13" s="72"/>
      <c r="G13" s="72">
        <f t="shared" si="2"/>
        <v>0</v>
      </c>
    </row>
    <row r="14" spans="1:7" ht="14.25" x14ac:dyDescent="0.45">
      <c r="A14" s="63" t="s">
        <v>368</v>
      </c>
      <c r="B14" s="72"/>
      <c r="C14" s="72"/>
      <c r="D14" s="72"/>
      <c r="E14" s="72"/>
      <c r="F14" s="72"/>
      <c r="G14" s="72">
        <f t="shared" si="2"/>
        <v>0</v>
      </c>
    </row>
    <row r="15" spans="1:7" ht="14.25" x14ac:dyDescent="0.45">
      <c r="A15" s="63" t="s">
        <v>369</v>
      </c>
      <c r="B15" s="72"/>
      <c r="C15" s="72"/>
      <c r="D15" s="72"/>
      <c r="E15" s="72"/>
      <c r="F15" s="72"/>
      <c r="G15" s="72">
        <f t="shared" si="2"/>
        <v>0</v>
      </c>
    </row>
    <row r="16" spans="1:7" ht="14.25" x14ac:dyDescent="0.45">
      <c r="A16" s="63" t="s">
        <v>370</v>
      </c>
      <c r="B16" s="72"/>
      <c r="C16" s="72"/>
      <c r="D16" s="72"/>
      <c r="E16" s="72"/>
      <c r="F16" s="72"/>
      <c r="G16" s="72">
        <f t="shared" si="2"/>
        <v>0</v>
      </c>
    </row>
    <row r="17" spans="1:7" x14ac:dyDescent="0.25">
      <c r="A17" s="63" t="s">
        <v>371</v>
      </c>
      <c r="B17" s="72"/>
      <c r="C17" s="72"/>
      <c r="D17" s="72"/>
      <c r="E17" s="72"/>
      <c r="F17" s="72"/>
      <c r="G17" s="72">
        <f t="shared" si="2"/>
        <v>0</v>
      </c>
    </row>
    <row r="18" spans="1:7" ht="14.25" x14ac:dyDescent="0.45">
      <c r="A18" s="63" t="s">
        <v>372</v>
      </c>
      <c r="B18" s="72"/>
      <c r="C18" s="72"/>
      <c r="D18" s="72"/>
      <c r="E18" s="72"/>
      <c r="F18" s="72"/>
      <c r="G18" s="72">
        <f t="shared" si="2"/>
        <v>0</v>
      </c>
    </row>
    <row r="19" spans="1:7" ht="14.25" x14ac:dyDescent="0.45">
      <c r="A19" s="53" t="s">
        <v>373</v>
      </c>
      <c r="B19" s="71">
        <f>SUM(B20:B26)</f>
        <v>22432597.739999998</v>
      </c>
      <c r="C19" s="71">
        <f t="shared" ref="C19:F19" si="3">SUM(C20:C26)</f>
        <v>2541641.5100000002</v>
      </c>
      <c r="D19" s="71">
        <f t="shared" si="3"/>
        <v>24974239.249999996</v>
      </c>
      <c r="E19" s="71">
        <f t="shared" si="3"/>
        <v>23470158.48</v>
      </c>
      <c r="F19" s="71">
        <f t="shared" si="3"/>
        <v>23141606.48</v>
      </c>
      <c r="G19" s="71">
        <f>SUM(G20:G26)</f>
        <v>1504080.7699999975</v>
      </c>
    </row>
    <row r="20" spans="1:7" x14ac:dyDescent="0.25">
      <c r="A20" s="63" t="s">
        <v>374</v>
      </c>
      <c r="B20" s="71">
        <v>21364397.02</v>
      </c>
      <c r="C20" s="71">
        <v>2591199.2400000002</v>
      </c>
      <c r="D20" s="71">
        <v>23955596.259999998</v>
      </c>
      <c r="E20" s="71">
        <v>22601524.48</v>
      </c>
      <c r="F20" s="71">
        <v>22272972.48</v>
      </c>
      <c r="G20" s="72">
        <f>D20-E20</f>
        <v>1354071.7799999975</v>
      </c>
    </row>
    <row r="21" spans="1:7" x14ac:dyDescent="0.25">
      <c r="A21" s="63" t="s">
        <v>375</v>
      </c>
      <c r="B21" s="71">
        <v>1068200.72</v>
      </c>
      <c r="C21" s="71">
        <v>-49557.73</v>
      </c>
      <c r="D21" s="71">
        <v>1018642.99</v>
      </c>
      <c r="E21" s="71">
        <v>868634</v>
      </c>
      <c r="F21" s="71">
        <v>868634</v>
      </c>
      <c r="G21" s="72">
        <f t="shared" ref="G21:G26" si="4">D21-E21</f>
        <v>150008.99</v>
      </c>
    </row>
    <row r="22" spans="1:7" x14ac:dyDescent="0.25">
      <c r="A22" s="63" t="s">
        <v>376</v>
      </c>
      <c r="B22" s="71"/>
      <c r="C22" s="71"/>
      <c r="D22" s="71">
        <v>0</v>
      </c>
      <c r="E22" s="71"/>
      <c r="F22" s="71"/>
      <c r="G22" s="72">
        <f t="shared" si="4"/>
        <v>0</v>
      </c>
    </row>
    <row r="23" spans="1:7" x14ac:dyDescent="0.25">
      <c r="A23" s="63" t="s">
        <v>377</v>
      </c>
      <c r="B23" s="71"/>
      <c r="C23" s="71"/>
      <c r="D23" s="71">
        <v>0</v>
      </c>
      <c r="E23" s="71"/>
      <c r="F23" s="71"/>
      <c r="G23" s="72">
        <f t="shared" si="4"/>
        <v>0</v>
      </c>
    </row>
    <row r="24" spans="1:7" x14ac:dyDescent="0.25">
      <c r="A24" s="63" t="s">
        <v>378</v>
      </c>
      <c r="B24" s="71"/>
      <c r="C24" s="71"/>
      <c r="D24" s="71"/>
      <c r="E24" s="71"/>
      <c r="F24" s="71"/>
      <c r="G24" s="72">
        <f t="shared" si="4"/>
        <v>0</v>
      </c>
    </row>
    <row r="25" spans="1:7" x14ac:dyDescent="0.25">
      <c r="A25" s="63" t="s">
        <v>379</v>
      </c>
      <c r="B25" s="71"/>
      <c r="C25" s="71"/>
      <c r="D25" s="71"/>
      <c r="E25" s="71"/>
      <c r="F25" s="71"/>
      <c r="G25" s="72">
        <f t="shared" si="4"/>
        <v>0</v>
      </c>
    </row>
    <row r="26" spans="1:7" ht="14.25" x14ac:dyDescent="0.45">
      <c r="A26" s="63" t="s">
        <v>380</v>
      </c>
      <c r="B26" s="71"/>
      <c r="C26" s="71"/>
      <c r="D26" s="71"/>
      <c r="E26" s="71"/>
      <c r="F26" s="71"/>
      <c r="G26" s="72">
        <f t="shared" si="4"/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 x14ac:dyDescent="0.25">
      <c r="A28" s="69" t="s">
        <v>382</v>
      </c>
      <c r="B28" s="71"/>
      <c r="C28" s="71"/>
      <c r="D28" s="71"/>
      <c r="E28" s="71"/>
      <c r="F28" s="71"/>
      <c r="G28" s="72">
        <f>D28-E28</f>
        <v>0</v>
      </c>
    </row>
    <row r="29" spans="1:7" ht="14.25" x14ac:dyDescent="0.45">
      <c r="A29" s="63" t="s">
        <v>383</v>
      </c>
      <c r="B29" s="71"/>
      <c r="C29" s="71"/>
      <c r="D29" s="71"/>
      <c r="E29" s="71"/>
      <c r="F29" s="71"/>
      <c r="G29" s="72">
        <f t="shared" ref="G29:G36" si="6">D29-E29</f>
        <v>0</v>
      </c>
    </row>
    <row r="30" spans="1:7" x14ac:dyDescent="0.25">
      <c r="A30" s="63" t="s">
        <v>384</v>
      </c>
      <c r="B30" s="71"/>
      <c r="C30" s="71"/>
      <c r="D30" s="71"/>
      <c r="E30" s="71"/>
      <c r="F30" s="71"/>
      <c r="G30" s="72">
        <f t="shared" si="6"/>
        <v>0</v>
      </c>
    </row>
    <row r="31" spans="1:7" x14ac:dyDescent="0.25">
      <c r="A31" s="63" t="s">
        <v>385</v>
      </c>
      <c r="B31" s="71"/>
      <c r="C31" s="71"/>
      <c r="D31" s="71"/>
      <c r="E31" s="71"/>
      <c r="F31" s="71"/>
      <c r="G31" s="72">
        <f t="shared" si="6"/>
        <v>0</v>
      </c>
    </row>
    <row r="32" spans="1:7" ht="14.25" x14ac:dyDescent="0.45">
      <c r="A32" s="63" t="s">
        <v>386</v>
      </c>
      <c r="B32" s="71"/>
      <c r="C32" s="71"/>
      <c r="D32" s="71"/>
      <c r="E32" s="71"/>
      <c r="F32" s="71"/>
      <c r="G32" s="72">
        <f t="shared" si="6"/>
        <v>0</v>
      </c>
    </row>
    <row r="33" spans="1:7" ht="14.25" x14ac:dyDescent="0.45">
      <c r="A33" s="63" t="s">
        <v>387</v>
      </c>
      <c r="B33" s="71"/>
      <c r="C33" s="71"/>
      <c r="D33" s="71"/>
      <c r="E33" s="71"/>
      <c r="F33" s="71"/>
      <c r="G33" s="72">
        <f t="shared" si="6"/>
        <v>0</v>
      </c>
    </row>
    <row r="34" spans="1:7" ht="14.25" x14ac:dyDescent="0.45">
      <c r="A34" s="63" t="s">
        <v>388</v>
      </c>
      <c r="B34" s="71"/>
      <c r="C34" s="71"/>
      <c r="D34" s="71"/>
      <c r="E34" s="71"/>
      <c r="F34" s="71"/>
      <c r="G34" s="72">
        <f t="shared" si="6"/>
        <v>0</v>
      </c>
    </row>
    <row r="35" spans="1:7" x14ac:dyDescent="0.25">
      <c r="A35" s="63" t="s">
        <v>389</v>
      </c>
      <c r="B35" s="71"/>
      <c r="C35" s="71"/>
      <c r="D35" s="71"/>
      <c r="E35" s="71"/>
      <c r="F35" s="71"/>
      <c r="G35" s="72">
        <f t="shared" si="6"/>
        <v>0</v>
      </c>
    </row>
    <row r="36" spans="1:7" x14ac:dyDescent="0.25">
      <c r="A36" s="63" t="s">
        <v>390</v>
      </c>
      <c r="B36" s="71"/>
      <c r="C36" s="71"/>
      <c r="D36" s="71"/>
      <c r="E36" s="71"/>
      <c r="F36" s="71"/>
      <c r="G36" s="72">
        <f t="shared" si="6"/>
        <v>0</v>
      </c>
    </row>
    <row r="37" spans="1:7" ht="28.5" x14ac:dyDescent="0.4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391</v>
      </c>
      <c r="B38" s="71"/>
      <c r="C38" s="71"/>
      <c r="D38" s="71"/>
      <c r="E38" s="71"/>
      <c r="F38" s="71"/>
      <c r="G38" s="72">
        <f>D38-E38</f>
        <v>0</v>
      </c>
    </row>
    <row r="39" spans="1:7" ht="30" x14ac:dyDescent="0.25">
      <c r="A39" s="69" t="s">
        <v>392</v>
      </c>
      <c r="B39" s="72"/>
      <c r="C39" s="72"/>
      <c r="D39" s="72"/>
      <c r="E39" s="72"/>
      <c r="F39" s="72"/>
      <c r="G39" s="72">
        <f t="shared" ref="G39:G41" si="8">D39-E39</f>
        <v>0</v>
      </c>
    </row>
    <row r="40" spans="1:7" ht="14.25" x14ac:dyDescent="0.45">
      <c r="A40" s="69" t="s">
        <v>393</v>
      </c>
      <c r="B40" s="72"/>
      <c r="C40" s="72"/>
      <c r="D40" s="72"/>
      <c r="E40" s="72"/>
      <c r="F40" s="72"/>
      <c r="G40" s="72">
        <f t="shared" si="8"/>
        <v>0</v>
      </c>
    </row>
    <row r="41" spans="1:7" ht="14.25" x14ac:dyDescent="0.45">
      <c r="A41" s="69" t="s">
        <v>394</v>
      </c>
      <c r="B41" s="72"/>
      <c r="C41" s="72"/>
      <c r="D41" s="72"/>
      <c r="E41" s="72"/>
      <c r="F41" s="72"/>
      <c r="G41" s="72">
        <f t="shared" si="8"/>
        <v>0</v>
      </c>
    </row>
    <row r="42" spans="1:7" ht="14.25" x14ac:dyDescent="0.45">
      <c r="A42" s="69"/>
      <c r="B42" s="72"/>
      <c r="C42" s="72"/>
      <c r="D42" s="72"/>
      <c r="E42" s="72"/>
      <c r="F42" s="72"/>
      <c r="G42" s="72"/>
    </row>
    <row r="43" spans="1:7" ht="14.25" x14ac:dyDescent="0.45">
      <c r="A43" s="55" t="s">
        <v>395</v>
      </c>
      <c r="B43" s="73">
        <f>SUM(B44,B53,B61,B71)</f>
        <v>0</v>
      </c>
      <c r="C43" s="73">
        <f t="shared" ref="C43:G43" si="9">SUM(C44,C53,C61,C71)</f>
        <v>0</v>
      </c>
      <c r="D43" s="73">
        <f t="shared" si="9"/>
        <v>0</v>
      </c>
      <c r="E43" s="73">
        <f t="shared" si="9"/>
        <v>0</v>
      </c>
      <c r="F43" s="73">
        <f t="shared" si="9"/>
        <v>0</v>
      </c>
      <c r="G43" s="73">
        <f t="shared" si="9"/>
        <v>0</v>
      </c>
    </row>
    <row r="44" spans="1:7" ht="14.25" x14ac:dyDescent="0.45">
      <c r="A44" s="53" t="s">
        <v>430</v>
      </c>
      <c r="B44" s="72">
        <f>SUM(B45:B52)</f>
        <v>0</v>
      </c>
      <c r="C44" s="72">
        <f t="shared" ref="C44:G44" si="10">SUM(C45:C52)</f>
        <v>0</v>
      </c>
      <c r="D44" s="72">
        <f t="shared" si="10"/>
        <v>0</v>
      </c>
      <c r="E44" s="72">
        <f t="shared" si="10"/>
        <v>0</v>
      </c>
      <c r="F44" s="72">
        <f t="shared" si="10"/>
        <v>0</v>
      </c>
      <c r="G44" s="72">
        <f t="shared" si="10"/>
        <v>0</v>
      </c>
    </row>
    <row r="45" spans="1:7" x14ac:dyDescent="0.25">
      <c r="A45" s="69" t="s">
        <v>365</v>
      </c>
      <c r="B45" s="72"/>
      <c r="C45" s="72"/>
      <c r="D45" s="72"/>
      <c r="E45" s="72"/>
      <c r="F45" s="72"/>
      <c r="G45" s="72">
        <f>D45-E45</f>
        <v>0</v>
      </c>
    </row>
    <row r="46" spans="1:7" x14ac:dyDescent="0.25">
      <c r="A46" s="69" t="s">
        <v>366</v>
      </c>
      <c r="B46" s="72"/>
      <c r="C46" s="72"/>
      <c r="D46" s="72"/>
      <c r="E46" s="72"/>
      <c r="F46" s="72"/>
      <c r="G46" s="72">
        <f t="shared" ref="G46:G52" si="11">D46-E46</f>
        <v>0</v>
      </c>
    </row>
    <row r="47" spans="1:7" x14ac:dyDescent="0.25">
      <c r="A47" s="69" t="s">
        <v>367</v>
      </c>
      <c r="B47" s="72"/>
      <c r="C47" s="72"/>
      <c r="D47" s="72"/>
      <c r="E47" s="72"/>
      <c r="F47" s="72"/>
      <c r="G47" s="72">
        <f t="shared" si="11"/>
        <v>0</v>
      </c>
    </row>
    <row r="48" spans="1:7" x14ac:dyDescent="0.25">
      <c r="A48" s="69" t="s">
        <v>368</v>
      </c>
      <c r="B48" s="72"/>
      <c r="C48" s="72"/>
      <c r="D48" s="72"/>
      <c r="E48" s="72"/>
      <c r="F48" s="72"/>
      <c r="G48" s="72">
        <f t="shared" si="11"/>
        <v>0</v>
      </c>
    </row>
    <row r="49" spans="1:7" x14ac:dyDescent="0.25">
      <c r="A49" s="69" t="s">
        <v>369</v>
      </c>
      <c r="B49" s="72"/>
      <c r="C49" s="72"/>
      <c r="D49" s="72"/>
      <c r="E49" s="72"/>
      <c r="F49" s="72"/>
      <c r="G49" s="72">
        <f t="shared" si="11"/>
        <v>0</v>
      </c>
    </row>
    <row r="50" spans="1:7" x14ac:dyDescent="0.25">
      <c r="A50" s="69" t="s">
        <v>370</v>
      </c>
      <c r="B50" s="72"/>
      <c r="C50" s="72"/>
      <c r="D50" s="72"/>
      <c r="E50" s="72"/>
      <c r="F50" s="72"/>
      <c r="G50" s="72">
        <f t="shared" si="11"/>
        <v>0</v>
      </c>
    </row>
    <row r="51" spans="1:7" x14ac:dyDescent="0.25">
      <c r="A51" s="69" t="s">
        <v>371</v>
      </c>
      <c r="B51" s="72"/>
      <c r="C51" s="72"/>
      <c r="D51" s="72"/>
      <c r="E51" s="72"/>
      <c r="F51" s="72"/>
      <c r="G51" s="72">
        <f t="shared" si="11"/>
        <v>0</v>
      </c>
    </row>
    <row r="52" spans="1:7" x14ac:dyDescent="0.25">
      <c r="A52" s="69" t="s">
        <v>372</v>
      </c>
      <c r="B52" s="72"/>
      <c r="C52" s="72"/>
      <c r="D52" s="72"/>
      <c r="E52" s="72"/>
      <c r="F52" s="72"/>
      <c r="G52" s="72">
        <f t="shared" si="11"/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12">SUM(C54:C60)</f>
        <v>0</v>
      </c>
      <c r="D53" s="71">
        <f t="shared" si="12"/>
        <v>0</v>
      </c>
      <c r="E53" s="71">
        <f t="shared" si="12"/>
        <v>0</v>
      </c>
      <c r="F53" s="71">
        <f t="shared" si="12"/>
        <v>0</v>
      </c>
      <c r="G53" s="71">
        <f t="shared" si="12"/>
        <v>0</v>
      </c>
    </row>
    <row r="54" spans="1:7" x14ac:dyDescent="0.25">
      <c r="A54" s="69" t="s">
        <v>374</v>
      </c>
      <c r="B54" s="71"/>
      <c r="C54" s="71"/>
      <c r="D54" s="71"/>
      <c r="E54" s="71"/>
      <c r="F54" s="71"/>
      <c r="G54" s="72">
        <f>D54-E54</f>
        <v>0</v>
      </c>
    </row>
    <row r="55" spans="1:7" x14ac:dyDescent="0.25">
      <c r="A55" s="69" t="s">
        <v>375</v>
      </c>
      <c r="B55" s="71"/>
      <c r="C55" s="71"/>
      <c r="D55" s="71"/>
      <c r="E55" s="71"/>
      <c r="F55" s="71"/>
      <c r="G55" s="72">
        <f t="shared" ref="G55:G60" si="13">D55-E55</f>
        <v>0</v>
      </c>
    </row>
    <row r="56" spans="1:7" x14ac:dyDescent="0.25">
      <c r="A56" s="69" t="s">
        <v>376</v>
      </c>
      <c r="B56" s="71"/>
      <c r="C56" s="71"/>
      <c r="D56" s="71"/>
      <c r="E56" s="71"/>
      <c r="F56" s="71"/>
      <c r="G56" s="72">
        <f t="shared" si="13"/>
        <v>0</v>
      </c>
    </row>
    <row r="57" spans="1:7" x14ac:dyDescent="0.25">
      <c r="A57" s="48" t="s">
        <v>377</v>
      </c>
      <c r="B57" s="71"/>
      <c r="C57" s="71"/>
      <c r="D57" s="71"/>
      <c r="E57" s="71"/>
      <c r="F57" s="71"/>
      <c r="G57" s="72">
        <f t="shared" si="13"/>
        <v>0</v>
      </c>
    </row>
    <row r="58" spans="1:7" x14ac:dyDescent="0.25">
      <c r="A58" s="69" t="s">
        <v>378</v>
      </c>
      <c r="B58" s="71"/>
      <c r="C58" s="71"/>
      <c r="D58" s="71"/>
      <c r="E58" s="71"/>
      <c r="F58" s="71"/>
      <c r="G58" s="72">
        <f t="shared" si="13"/>
        <v>0</v>
      </c>
    </row>
    <row r="59" spans="1:7" x14ac:dyDescent="0.25">
      <c r="A59" s="69" t="s">
        <v>379</v>
      </c>
      <c r="B59" s="71"/>
      <c r="C59" s="71"/>
      <c r="D59" s="71"/>
      <c r="E59" s="71"/>
      <c r="F59" s="71"/>
      <c r="G59" s="72">
        <f t="shared" si="13"/>
        <v>0</v>
      </c>
    </row>
    <row r="60" spans="1:7" x14ac:dyDescent="0.25">
      <c r="A60" s="69" t="s">
        <v>380</v>
      </c>
      <c r="B60" s="71"/>
      <c r="C60" s="71"/>
      <c r="D60" s="71"/>
      <c r="E60" s="71"/>
      <c r="F60" s="71"/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/>
      <c r="C62" s="71"/>
      <c r="D62" s="71"/>
      <c r="E62" s="71"/>
      <c r="F62" s="71"/>
      <c r="G62" s="72">
        <f>D62-E62</f>
        <v>0</v>
      </c>
    </row>
    <row r="63" spans="1:7" x14ac:dyDescent="0.25">
      <c r="A63" s="69" t="s">
        <v>383</v>
      </c>
      <c r="B63" s="71"/>
      <c r="C63" s="71"/>
      <c r="D63" s="71"/>
      <c r="E63" s="71"/>
      <c r="F63" s="71"/>
      <c r="G63" s="72">
        <f t="shared" ref="G63:G70" si="15">D63-E63</f>
        <v>0</v>
      </c>
    </row>
    <row r="64" spans="1:7" x14ac:dyDescent="0.25">
      <c r="A64" s="69" t="s">
        <v>384</v>
      </c>
      <c r="B64" s="71"/>
      <c r="C64" s="71"/>
      <c r="D64" s="71"/>
      <c r="E64" s="71"/>
      <c r="F64" s="71"/>
      <c r="G64" s="72">
        <f t="shared" si="15"/>
        <v>0</v>
      </c>
    </row>
    <row r="65" spans="1:8" x14ac:dyDescent="0.25">
      <c r="A65" s="69" t="s">
        <v>385</v>
      </c>
      <c r="B65" s="71"/>
      <c r="C65" s="71"/>
      <c r="D65" s="71"/>
      <c r="E65" s="71"/>
      <c r="F65" s="71"/>
      <c r="G65" s="72">
        <f t="shared" si="15"/>
        <v>0</v>
      </c>
    </row>
    <row r="66" spans="1:8" x14ac:dyDescent="0.25">
      <c r="A66" s="69" t="s">
        <v>386</v>
      </c>
      <c r="B66" s="71"/>
      <c r="C66" s="71"/>
      <c r="D66" s="71"/>
      <c r="E66" s="71"/>
      <c r="F66" s="71"/>
      <c r="G66" s="72">
        <f t="shared" si="15"/>
        <v>0</v>
      </c>
    </row>
    <row r="67" spans="1:8" x14ac:dyDescent="0.25">
      <c r="A67" s="69" t="s">
        <v>387</v>
      </c>
      <c r="B67" s="71"/>
      <c r="C67" s="71"/>
      <c r="D67" s="71"/>
      <c r="E67" s="71"/>
      <c r="F67" s="71"/>
      <c r="G67" s="72">
        <f t="shared" si="15"/>
        <v>0</v>
      </c>
    </row>
    <row r="68" spans="1:8" x14ac:dyDescent="0.25">
      <c r="A68" s="69" t="s">
        <v>388</v>
      </c>
      <c r="B68" s="71"/>
      <c r="C68" s="71"/>
      <c r="D68" s="71"/>
      <c r="E68" s="71"/>
      <c r="F68" s="71"/>
      <c r="G68" s="72">
        <f t="shared" si="15"/>
        <v>0</v>
      </c>
    </row>
    <row r="69" spans="1:8" x14ac:dyDescent="0.25">
      <c r="A69" s="69" t="s">
        <v>389</v>
      </c>
      <c r="B69" s="71"/>
      <c r="C69" s="71"/>
      <c r="D69" s="71"/>
      <c r="E69" s="71"/>
      <c r="F69" s="71"/>
      <c r="G69" s="72">
        <f t="shared" si="15"/>
        <v>0</v>
      </c>
    </row>
    <row r="70" spans="1:8" x14ac:dyDescent="0.25">
      <c r="A70" s="69" t="s">
        <v>390</v>
      </c>
      <c r="B70" s="71"/>
      <c r="C70" s="71"/>
      <c r="D70" s="71"/>
      <c r="E70" s="71"/>
      <c r="F70" s="71"/>
      <c r="G70" s="72">
        <f t="shared" si="15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391</v>
      </c>
      <c r="B72" s="71"/>
      <c r="C72" s="71"/>
      <c r="D72" s="71"/>
      <c r="E72" s="71"/>
      <c r="F72" s="71"/>
      <c r="G72" s="72">
        <f>D72-E72</f>
        <v>0</v>
      </c>
    </row>
    <row r="73" spans="1:8" ht="30" x14ac:dyDescent="0.25">
      <c r="A73" s="69" t="s">
        <v>392</v>
      </c>
      <c r="B73" s="71"/>
      <c r="C73" s="71"/>
      <c r="D73" s="71"/>
      <c r="E73" s="71"/>
      <c r="F73" s="71"/>
      <c r="G73" s="72">
        <f t="shared" ref="G73:G75" si="17">D73-E73</f>
        <v>0</v>
      </c>
    </row>
    <row r="74" spans="1:8" x14ac:dyDescent="0.25">
      <c r="A74" s="69" t="s">
        <v>393</v>
      </c>
      <c r="B74" s="71"/>
      <c r="C74" s="71"/>
      <c r="D74" s="71"/>
      <c r="E74" s="71"/>
      <c r="F74" s="71"/>
      <c r="G74" s="72">
        <f t="shared" si="17"/>
        <v>0</v>
      </c>
    </row>
    <row r="75" spans="1:8" x14ac:dyDescent="0.25">
      <c r="A75" s="69" t="s">
        <v>394</v>
      </c>
      <c r="B75" s="71"/>
      <c r="C75" s="71"/>
      <c r="D75" s="71"/>
      <c r="E75" s="71"/>
      <c r="F75" s="71"/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22432597.739999998</v>
      </c>
      <c r="C77" s="73">
        <f t="shared" ref="C77:F77" si="18">C43+C9</f>
        <v>2541641.5100000002</v>
      </c>
      <c r="D77" s="73">
        <f t="shared" si="18"/>
        <v>24974239.249999996</v>
      </c>
      <c r="E77" s="73">
        <f t="shared" si="18"/>
        <v>23470158.48</v>
      </c>
      <c r="F77" s="73">
        <f t="shared" si="18"/>
        <v>23141606.48</v>
      </c>
      <c r="G77" s="73">
        <f>G43+G9</f>
        <v>1504080.7699999975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80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22432597.739999998</v>
      </c>
      <c r="Q2" s="18">
        <f>'Formato 6 c)'!C9</f>
        <v>2541641.5100000002</v>
      </c>
      <c r="R2" s="18">
        <f>'Formato 6 c)'!D9</f>
        <v>24974239.249999996</v>
      </c>
      <c r="S2" s="18">
        <f>'Formato 6 c)'!E9</f>
        <v>23470158.48</v>
      </c>
      <c r="T2" s="18">
        <f>'Formato 6 c)'!F9</f>
        <v>23141606.48</v>
      </c>
      <c r="U2" s="18">
        <f>'Formato 6 c)'!G9</f>
        <v>1504080.7699999975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22432597.739999998</v>
      </c>
      <c r="Q12" s="18">
        <f>'Formato 6 c)'!C19</f>
        <v>2541641.5100000002</v>
      </c>
      <c r="R12" s="18">
        <f>'Formato 6 c)'!D19</f>
        <v>24974239.249999996</v>
      </c>
      <c r="S12" s="18">
        <f>'Formato 6 c)'!E19</f>
        <v>23470158.48</v>
      </c>
      <c r="T12" s="18">
        <f>'Formato 6 c)'!F19</f>
        <v>23141606.48</v>
      </c>
      <c r="U12" s="18">
        <f>'Formato 6 c)'!G19</f>
        <v>1504080.7699999975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21364397.02</v>
      </c>
      <c r="Q13" s="18">
        <f>'Formato 6 c)'!C20</f>
        <v>2591199.2400000002</v>
      </c>
      <c r="R13" s="18">
        <f>'Formato 6 c)'!D20</f>
        <v>23955596.259999998</v>
      </c>
      <c r="S13" s="18">
        <f>'Formato 6 c)'!E20</f>
        <v>22601524.48</v>
      </c>
      <c r="T13" s="18">
        <f>'Formato 6 c)'!F20</f>
        <v>22272972.48</v>
      </c>
      <c r="U13" s="18">
        <f>'Formato 6 c)'!G20</f>
        <v>1354071.7799999975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1068200.72</v>
      </c>
      <c r="Q14" s="18">
        <f>'Formato 6 c)'!C21</f>
        <v>-49557.73</v>
      </c>
      <c r="R14" s="18">
        <f>'Formato 6 c)'!D21</f>
        <v>1018642.99</v>
      </c>
      <c r="S14" s="18">
        <f>'Formato 6 c)'!E21</f>
        <v>868634</v>
      </c>
      <c r="T14" s="18">
        <f>'Formato 6 c)'!F21</f>
        <v>868634</v>
      </c>
      <c r="U14" s="18">
        <f>'Formato 6 c)'!G21</f>
        <v>150008.99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22432597.739999998</v>
      </c>
      <c r="Q68" s="18">
        <f>'Formato 6 c)'!C77</f>
        <v>2541641.5100000002</v>
      </c>
      <c r="R68" s="18">
        <f>'Formato 6 c)'!D77</f>
        <v>24974239.249999996</v>
      </c>
      <c r="S68" s="18">
        <f>'Formato 6 c)'!E77</f>
        <v>23470158.48</v>
      </c>
      <c r="T68" s="18">
        <f>'Formato 6 c)'!F77</f>
        <v>23141606.48</v>
      </c>
      <c r="U68" s="18">
        <f>'Formato 6 c)'!G77</f>
        <v>1504080.7699999975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75" bestFit="1" customWidth="1"/>
    <col min="3" max="3" width="50.25" customWidth="1"/>
    <col min="4" max="4" width="12.1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 APOTABLE Y ALCANTARILLADO DE COMONFORT, GTO., Gobierno del Estado de Guanajuato</v>
      </c>
    </row>
    <row r="7" spans="2:3" ht="14.25" x14ac:dyDescent="0.45">
      <c r="C7" t="str">
        <f>CONCATENATE(ENTE_PUBLICO," (a)")</f>
        <v>JUNTA DE AGU APOTABLE Y ALCANTARILLADO DE COMONFORT, GTO.,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1137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Comonfort, Gobierno del Estado de Guanajuato</v>
      </c>
    </row>
    <row r="12" spans="2:3" x14ac:dyDescent="0.25">
      <c r="B12" t="s">
        <v>794</v>
      </c>
      <c r="C12" s="24">
        <v>2019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4</v>
      </c>
    </row>
    <row r="16" spans="2:3" ht="14.25" x14ac:dyDescent="0.45">
      <c r="C16" s="24" t="s">
        <v>3304</v>
      </c>
    </row>
    <row r="18" spans="4:9" ht="120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2019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2019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2019 (m = g – l)</v>
      </c>
    </row>
    <row r="20" spans="4:9" ht="57" x14ac:dyDescent="0.45">
      <c r="D20" s="21" t="str">
        <f>CONCATENATE(ANIO_INFORME, " (d)")</f>
        <v>2019 (d)</v>
      </c>
      <c r="E20" s="22" t="str">
        <f>CONCATENATE("31 de diciembre de ",ANIO_INFORME-1, " (e)")</f>
        <v>31 de diciembre de 2018 (e)</v>
      </c>
      <c r="F20" s="31" t="str">
        <f>CONCATENATE("Saldo al 31 de diciembre de ",ANIO_INFORME-1, " (d)")</f>
        <v>Saldo al 31 de diciembre de 2018 (d)</v>
      </c>
    </row>
    <row r="23" spans="4:9" ht="14.25" x14ac:dyDescent="0.45">
      <c r="D23" s="33">
        <f>ANIO_INFORME + 1</f>
        <v>2020</v>
      </c>
      <c r="E23" s="34" t="str">
        <f>CONCATENATE(ANIO_INFORME + 2, " (d)")</f>
        <v>2021 (d)</v>
      </c>
      <c r="F23" s="34" t="str">
        <f>CONCATENATE(ANIO_INFORME + 3, " (d)")</f>
        <v>2022 (d)</v>
      </c>
      <c r="G23" s="34" t="str">
        <f>CONCATENATE(ANIO_INFORME + 4, " (d)")</f>
        <v>2023 (d)</v>
      </c>
      <c r="H23" s="34" t="str">
        <f>CONCATENATE(ANIO_INFORME + 5, " (d)")</f>
        <v>2024 (d)</v>
      </c>
      <c r="I23" s="34" t="str">
        <f>CONCATENATE(ANIO_INFORME + 6, " (d)")</f>
        <v>2025 (d)</v>
      </c>
    </row>
    <row r="25" spans="4:9" x14ac:dyDescent="0.25">
      <c r="D25" s="35" t="str">
        <f>CONCATENATE(ANIO_INFORME - 5, " ",CHAR(185)," (c)")</f>
        <v>2014 ¹ (c)</v>
      </c>
      <c r="E25" s="35" t="str">
        <f>CONCATENATE(ANIO_INFORME - 4, " ",CHAR(185)," (c)")</f>
        <v>2015 ¹ (c)</v>
      </c>
      <c r="F25" s="35" t="str">
        <f>CONCATENATE(ANIO_INFORME - 3, " ",CHAR(185)," (c)")</f>
        <v>2016 ¹ (c)</v>
      </c>
      <c r="G25" s="35" t="str">
        <f>CONCATENATE(ANIO_INFORME - 2, " ",CHAR(185)," (c)")</f>
        <v>2017 ¹ (c)</v>
      </c>
      <c r="H25" s="35" t="str">
        <f>CONCATENATE(ANIO_INFORME - 1, " ",CHAR(185)," (c)")</f>
        <v>2018 ¹ (c)</v>
      </c>
      <c r="I25" s="33">
        <f>ANIO_INFORME</f>
        <v>2019</v>
      </c>
    </row>
    <row r="26" spans="4:9" ht="14.25" x14ac:dyDescent="0.45">
      <c r="D26" s="92"/>
    </row>
    <row r="29" spans="4:9" ht="14.25" x14ac:dyDescent="0.4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111.875" customWidth="1"/>
    <col min="2" max="6" width="20.75" style="16" customWidth="1"/>
    <col min="7" max="7" width="17.625" style="16" customWidth="1"/>
    <col min="8" max="16384" width="10.875" hidden="1"/>
  </cols>
  <sheetData>
    <row r="1" spans="1:7" ht="54" customHeight="1" x14ac:dyDescent="0.25">
      <c r="A1" s="172" t="s">
        <v>3287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9" t="s">
        <v>277</v>
      </c>
      <c r="B3" s="160"/>
      <c r="C3" s="160"/>
      <c r="D3" s="160"/>
      <c r="E3" s="160"/>
      <c r="F3" s="160"/>
      <c r="G3" s="161"/>
    </row>
    <row r="4" spans="1:7" x14ac:dyDescent="0.25">
      <c r="A4" s="159" t="s">
        <v>399</v>
      </c>
      <c r="B4" s="160"/>
      <c r="C4" s="160"/>
      <c r="D4" s="160"/>
      <c r="E4" s="160"/>
      <c r="F4" s="160"/>
      <c r="G4" s="161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361</v>
      </c>
      <c r="B7" s="173" t="s">
        <v>279</v>
      </c>
      <c r="C7" s="173"/>
      <c r="D7" s="173"/>
      <c r="E7" s="173"/>
      <c r="F7" s="173"/>
      <c r="G7" s="173" t="s">
        <v>280</v>
      </c>
    </row>
    <row r="8" spans="1:7" ht="29.25" customHeight="1" x14ac:dyDescent="0.25">
      <c r="A8" s="169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0"/>
    </row>
    <row r="9" spans="1:7" ht="14.25" x14ac:dyDescent="0.45">
      <c r="A9" s="52" t="s">
        <v>400</v>
      </c>
      <c r="B9" s="66">
        <f>SUM(B10,B11,B12,B15,B16,B19)</f>
        <v>8727854.7899999991</v>
      </c>
      <c r="C9" s="66">
        <f t="shared" ref="C9:F9" si="0">SUM(C10,C11,C12,C15,C16,C19)</f>
        <v>970570.29</v>
      </c>
      <c r="D9" s="66">
        <f t="shared" si="0"/>
        <v>9698425.0799999982</v>
      </c>
      <c r="E9" s="66">
        <f t="shared" si="0"/>
        <v>9218932.5399999991</v>
      </c>
      <c r="F9" s="66">
        <f t="shared" si="0"/>
        <v>9218932.5399999991</v>
      </c>
      <c r="G9" s="66">
        <f>SUM(G10,G11,G12,G15,G16,G19)</f>
        <v>479492.53999999911</v>
      </c>
    </row>
    <row r="10" spans="1:7" x14ac:dyDescent="0.25">
      <c r="A10" s="53" t="s">
        <v>401</v>
      </c>
      <c r="B10" s="67">
        <v>8727854.7899999991</v>
      </c>
      <c r="C10" s="67">
        <v>970570.29</v>
      </c>
      <c r="D10" s="67">
        <v>9698425.0799999982</v>
      </c>
      <c r="E10" s="67">
        <v>9218932.5399999991</v>
      </c>
      <c r="F10" s="67">
        <v>9218932.5399999991</v>
      </c>
      <c r="G10" s="67">
        <f>D10-E10</f>
        <v>479492.53999999911</v>
      </c>
    </row>
    <row r="11" spans="1:7" ht="14.25" x14ac:dyDescent="0.45">
      <c r="A11" s="53" t="s">
        <v>402</v>
      </c>
      <c r="B11" s="67"/>
      <c r="C11" s="67"/>
      <c r="D11" s="67"/>
      <c r="E11" s="67"/>
      <c r="F11" s="67"/>
      <c r="G11" s="67">
        <f>D11-E11</f>
        <v>0</v>
      </c>
    </row>
    <row r="12" spans="1:7" ht="14.25" x14ac:dyDescent="0.4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ht="14.25" x14ac:dyDescent="0.45">
      <c r="A13" s="63" t="s">
        <v>404</v>
      </c>
      <c r="B13" s="67"/>
      <c r="C13" s="67"/>
      <c r="D13" s="67"/>
      <c r="E13" s="67"/>
      <c r="F13" s="67"/>
      <c r="G13" s="67">
        <f>D13-E13</f>
        <v>0</v>
      </c>
    </row>
    <row r="14" spans="1:7" x14ac:dyDescent="0.25">
      <c r="A14" s="63" t="s">
        <v>405</v>
      </c>
      <c r="B14" s="67"/>
      <c r="C14" s="67"/>
      <c r="D14" s="67"/>
      <c r="E14" s="67"/>
      <c r="F14" s="67"/>
      <c r="G14" s="67">
        <f t="shared" ref="G14:G15" si="2">D14-E14</f>
        <v>0</v>
      </c>
    </row>
    <row r="15" spans="1:7" x14ac:dyDescent="0.25">
      <c r="A15" s="53" t="s">
        <v>406</v>
      </c>
      <c r="B15" s="67"/>
      <c r="C15" s="67"/>
      <c r="D15" s="67"/>
      <c r="E15" s="67"/>
      <c r="F15" s="67"/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ht="14.25" x14ac:dyDescent="0.45">
      <c r="A17" s="63" t="s">
        <v>408</v>
      </c>
      <c r="B17" s="67"/>
      <c r="C17" s="67"/>
      <c r="D17" s="67"/>
      <c r="E17" s="67"/>
      <c r="F17" s="67"/>
      <c r="G17" s="67">
        <f>D17-E17</f>
        <v>0</v>
      </c>
    </row>
    <row r="18" spans="1:7" ht="14.25" x14ac:dyDescent="0.45">
      <c r="A18" s="63" t="s">
        <v>409</v>
      </c>
      <c r="B18" s="67"/>
      <c r="C18" s="67"/>
      <c r="D18" s="67"/>
      <c r="E18" s="67"/>
      <c r="F18" s="67"/>
      <c r="G18" s="67">
        <f>D18-E18</f>
        <v>0</v>
      </c>
    </row>
    <row r="19" spans="1:7" ht="14.25" x14ac:dyDescent="0.45">
      <c r="A19" s="53" t="s">
        <v>410</v>
      </c>
      <c r="B19" s="67"/>
      <c r="C19" s="67"/>
      <c r="D19" s="67"/>
      <c r="E19" s="67"/>
      <c r="F19" s="67"/>
      <c r="G19" s="67">
        <f>D19-E19</f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ht="14.25" x14ac:dyDescent="0.45">
      <c r="A22" s="53" t="s">
        <v>401</v>
      </c>
      <c r="B22" s="67"/>
      <c r="C22" s="67"/>
      <c r="D22" s="67"/>
      <c r="E22" s="67"/>
      <c r="F22" s="67"/>
      <c r="G22" s="67">
        <f>D22-E22</f>
        <v>0</v>
      </c>
    </row>
    <row r="23" spans="1:7" s="24" customFormat="1" ht="14.25" x14ac:dyDescent="0.45">
      <c r="A23" s="53" t="s">
        <v>402</v>
      </c>
      <c r="B23" s="67"/>
      <c r="C23" s="67"/>
      <c r="D23" s="67"/>
      <c r="E23" s="67"/>
      <c r="F23" s="67"/>
      <c r="G23" s="67">
        <f>D23-E23</f>
        <v>0</v>
      </c>
    </row>
    <row r="24" spans="1:7" s="24" customFormat="1" ht="14.25" x14ac:dyDescent="0.4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/>
      <c r="C25" s="67"/>
      <c r="D25" s="67"/>
      <c r="E25" s="67"/>
      <c r="F25" s="67"/>
      <c r="G25" s="67">
        <f>D25-E25</f>
        <v>0</v>
      </c>
    </row>
    <row r="26" spans="1:7" s="24" customFormat="1" x14ac:dyDescent="0.25">
      <c r="A26" s="63" t="s">
        <v>405</v>
      </c>
      <c r="B26" s="67"/>
      <c r="C26" s="67"/>
      <c r="D26" s="67"/>
      <c r="E26" s="67"/>
      <c r="F26" s="67"/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/>
      <c r="C27" s="67"/>
      <c r="D27" s="67"/>
      <c r="E27" s="67"/>
      <c r="F27" s="67"/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/>
      <c r="C29" s="67"/>
      <c r="D29" s="67"/>
      <c r="E29" s="67"/>
      <c r="F29" s="67"/>
      <c r="G29" s="67">
        <f>D29-E29</f>
        <v>0</v>
      </c>
    </row>
    <row r="30" spans="1:7" s="24" customFormat="1" x14ac:dyDescent="0.25">
      <c r="A30" s="63" t="s">
        <v>409</v>
      </c>
      <c r="B30" s="67"/>
      <c r="C30" s="67"/>
      <c r="D30" s="67"/>
      <c r="E30" s="67"/>
      <c r="F30" s="67"/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/>
      <c r="C31" s="67"/>
      <c r="D31" s="67"/>
      <c r="E31" s="67"/>
      <c r="F31" s="67"/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8727854.7899999991</v>
      </c>
      <c r="C33" s="66">
        <f t="shared" ref="C33:G33" si="9">C21+C9</f>
        <v>970570.29</v>
      </c>
      <c r="D33" s="66">
        <f t="shared" si="9"/>
        <v>9698425.0799999982</v>
      </c>
      <c r="E33" s="66">
        <f t="shared" si="9"/>
        <v>9218932.5399999991</v>
      </c>
      <c r="F33" s="66">
        <f t="shared" si="9"/>
        <v>9218932.5399999991</v>
      </c>
      <c r="G33" s="66">
        <f t="shared" si="9"/>
        <v>479492.53999999911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8727854.7899999991</v>
      </c>
      <c r="Q2" s="18">
        <f>'Formato 6 d)'!C9</f>
        <v>970570.29</v>
      </c>
      <c r="R2" s="18">
        <f>'Formato 6 d)'!D9</f>
        <v>9698425.0799999982</v>
      </c>
      <c r="S2" s="18">
        <f>'Formato 6 d)'!E9</f>
        <v>9218932.5399999991</v>
      </c>
      <c r="T2" s="18">
        <f>'Formato 6 d)'!F9</f>
        <v>9218932.5399999991</v>
      </c>
      <c r="U2" s="18">
        <f>'Formato 6 d)'!G9</f>
        <v>479492.53999999911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8727854.7899999991</v>
      </c>
      <c r="Q3" s="18">
        <f>'Formato 6 d)'!C10</f>
        <v>970570.29</v>
      </c>
      <c r="R3" s="18">
        <f>'Formato 6 d)'!D10</f>
        <v>9698425.0799999982</v>
      </c>
      <c r="S3" s="18">
        <f>'Formato 6 d)'!E10</f>
        <v>9218932.5399999991</v>
      </c>
      <c r="T3" s="18">
        <f>'Formato 6 d)'!F10</f>
        <v>9218932.5399999991</v>
      </c>
      <c r="U3" s="18">
        <f>'Formato 6 d)'!G10</f>
        <v>479492.53999999911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ht="14.25" x14ac:dyDescent="0.4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ht="14.25" x14ac:dyDescent="0.4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8727854.7899999991</v>
      </c>
      <c r="Q24" s="18">
        <f>'Formato 6 d)'!C33</f>
        <v>970570.29</v>
      </c>
      <c r="R24" s="18">
        <f>'Formato 6 d)'!D33</f>
        <v>9698425.0799999982</v>
      </c>
      <c r="S24" s="18">
        <f>'Formato 6 d)'!E33</f>
        <v>9218932.5399999991</v>
      </c>
      <c r="T24" s="18">
        <f>'Formato 6 d)'!F33</f>
        <v>9218932.5399999991</v>
      </c>
      <c r="U24" s="18">
        <f>'Formato 6 d)'!G33</f>
        <v>479492.53999999911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2" zoomScale="85" zoomScaleNormal="85" zoomScalePageLayoutView="90" workbookViewId="0">
      <selection activeCell="A2" sqref="A2:G2"/>
    </sheetView>
  </sheetViews>
  <sheetFormatPr baseColWidth="10" defaultColWidth="0" defaultRowHeight="15" zeroHeight="1" x14ac:dyDescent="0.25"/>
  <cols>
    <col min="1" max="1" width="81.375" customWidth="1"/>
    <col min="2" max="7" width="20.75" customWidth="1"/>
    <col min="8" max="16384" width="10.875" hidden="1"/>
  </cols>
  <sheetData>
    <row r="1" spans="1:7" ht="37.5" customHeight="1" x14ac:dyDescent="0.45">
      <c r="A1" s="171" t="s">
        <v>413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414</v>
      </c>
      <c r="B3" s="157"/>
      <c r="C3" s="157"/>
      <c r="D3" s="157"/>
      <c r="E3" s="157"/>
      <c r="F3" s="157"/>
      <c r="G3" s="158"/>
    </row>
    <row r="4" spans="1:7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x14ac:dyDescent="0.25">
      <c r="A6" s="168" t="s">
        <v>3288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ht="48" customHeight="1" x14ac:dyDescent="0.25">
      <c r="A7" s="169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421</v>
      </c>
      <c r="B8" s="59">
        <f>SUM(B9:B20)</f>
        <v>12</v>
      </c>
      <c r="C8" s="59">
        <f t="shared" ref="C8:G8" si="0">SUM(C9:C20)</f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ht="14.25" x14ac:dyDescent="0.4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ht="14.25" x14ac:dyDescent="0.4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ht="14.25" x14ac:dyDescent="0.4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ht="14.25" x14ac:dyDescent="0.4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ht="14.25" x14ac:dyDescent="0.4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ht="14.25" x14ac:dyDescent="0.4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ht="14.25" x14ac:dyDescent="0.4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ht="14.25" x14ac:dyDescent="0.4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ht="14.25" x14ac:dyDescent="0.4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5</v>
      </c>
      <c r="C22" s="61">
        <f t="shared" ref="C22:G22" si="1">SUM(C23:C27)</f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ht="14.25" x14ac:dyDescent="0.4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ht="14.25" x14ac:dyDescent="0.4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ht="14.25" x14ac:dyDescent="0.4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ht="14.25" x14ac:dyDescent="0.4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ht="14.25" x14ac:dyDescent="0.4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ht="14.25" x14ac:dyDescent="0.4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1</v>
      </c>
      <c r="C29" s="61">
        <f t="shared" ref="C29:G29" si="2">C30</f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x14ac:dyDescent="0.2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18</v>
      </c>
      <c r="C32" s="61">
        <f t="shared" ref="C32:F32" si="3">C29+C22+C8</f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>G29+G22+G8</f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>B36+B35</f>
        <v>2</v>
      </c>
      <c r="C37" s="61">
        <f t="shared" ref="C37:F37" si="4">C36+C35</f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ht="14.25" x14ac:dyDescent="0.4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ht="14.25" x14ac:dyDescent="0.4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C11" sqref="C11"/>
    </sheetView>
  </sheetViews>
  <sheetFormatPr baseColWidth="10" defaultColWidth="0" defaultRowHeight="15" zeroHeight="1" x14ac:dyDescent="0.25"/>
  <cols>
    <col min="1" max="1" width="68.75" style="3" customWidth="1"/>
    <col min="2" max="7" width="20.75" style="3" customWidth="1"/>
    <col min="8" max="16384" width="10.875" style="3" hidden="1"/>
  </cols>
  <sheetData>
    <row r="1" spans="1:7" customFormat="1" ht="37.5" customHeight="1" x14ac:dyDescent="0.45">
      <c r="A1" s="171" t="s">
        <v>451</v>
      </c>
      <c r="B1" s="171"/>
      <c r="C1" s="171"/>
      <c r="D1" s="171"/>
      <c r="E1" s="171"/>
      <c r="F1" s="171"/>
      <c r="G1" s="171"/>
    </row>
    <row r="2" spans="1:7" customFormat="1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customFormat="1" ht="14.25" x14ac:dyDescent="0.45">
      <c r="A3" s="156" t="s">
        <v>452</v>
      </c>
      <c r="B3" s="157"/>
      <c r="C3" s="157"/>
      <c r="D3" s="157"/>
      <c r="E3" s="157"/>
      <c r="F3" s="157"/>
      <c r="G3" s="158"/>
    </row>
    <row r="4" spans="1:7" customFormat="1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customFormat="1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customFormat="1" x14ac:dyDescent="0.25">
      <c r="A6" s="183" t="s">
        <v>3142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customFormat="1" ht="48" customHeight="1" x14ac:dyDescent="0.25">
      <c r="A7" s="184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453</v>
      </c>
      <c r="B8" s="59">
        <f>SUM(B9:B17)</f>
        <v>9</v>
      </c>
      <c r="C8" s="59">
        <f t="shared" ref="C8:G8" si="0">SUM(C9:C17)</f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454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455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456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457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458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459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460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461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462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9</v>
      </c>
      <c r="C19" s="61">
        <f t="shared" ref="C19:G19" si="1">SUM(C20:C28)</f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454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455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456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457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458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459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460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464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462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18</v>
      </c>
      <c r="C30" s="61">
        <f t="shared" ref="C30:G30" si="2">C8+C19</f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A2" zoomScale="90" zoomScaleNormal="90" workbookViewId="0">
      <selection activeCell="A29" sqref="A29"/>
    </sheetView>
  </sheetViews>
  <sheetFormatPr baseColWidth="10" defaultColWidth="0" defaultRowHeight="15" zeroHeight="1" x14ac:dyDescent="0.25"/>
  <cols>
    <col min="1" max="1" width="88.125" customWidth="1"/>
    <col min="2" max="7" width="20.75" customWidth="1"/>
    <col min="8" max="16384" width="10.875" hidden="1"/>
  </cols>
  <sheetData>
    <row r="1" spans="1:7" s="91" customFormat="1" ht="37.5" customHeight="1" x14ac:dyDescent="0.45">
      <c r="A1" s="171" t="s">
        <v>466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467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88" t="s">
        <v>3288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89"/>
      <c r="B6" s="187"/>
      <c r="C6" s="187"/>
      <c r="D6" s="187"/>
      <c r="E6" s="187"/>
      <c r="F6" s="187"/>
      <c r="G6" s="88" t="s">
        <v>3294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x14ac:dyDescent="0.2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x14ac:dyDescent="0.2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5" t="s">
        <v>3292</v>
      </c>
      <c r="B39" s="185"/>
      <c r="C39" s="185"/>
      <c r="D39" s="185"/>
      <c r="E39" s="185"/>
      <c r="F39" s="185"/>
      <c r="G39" s="185"/>
    </row>
    <row r="40" spans="1:7" ht="15" customHeight="1" x14ac:dyDescent="0.25">
      <c r="A40" s="185" t="s">
        <v>3293</v>
      </c>
      <c r="B40" s="185"/>
      <c r="C40" s="185"/>
      <c r="D40" s="185"/>
      <c r="E40" s="185"/>
      <c r="F40" s="185"/>
      <c r="G40" s="185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ht="14.25" x14ac:dyDescent="0.4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ht="14.25" x14ac:dyDescent="0.4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69.375" customWidth="1"/>
    <col min="2" max="7" width="20.75" customWidth="1"/>
    <col min="8" max="16384" width="10.875" hidden="1"/>
  </cols>
  <sheetData>
    <row r="1" spans="1:7" s="91" customFormat="1" ht="37.5" customHeight="1" x14ac:dyDescent="0.45">
      <c r="A1" s="171" t="s">
        <v>490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491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90" t="s">
        <v>3142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91"/>
      <c r="B6" s="187"/>
      <c r="C6" s="187"/>
      <c r="D6" s="187"/>
      <c r="E6" s="187"/>
      <c r="F6" s="187"/>
      <c r="G6" s="88" t="s">
        <v>3295</v>
      </c>
    </row>
    <row r="7" spans="1:7" ht="14.25" x14ac:dyDescent="0.45">
      <c r="A7" s="52" t="s">
        <v>492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454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455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456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457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458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459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460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461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462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454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455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456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457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458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459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460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464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462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5" t="s">
        <v>3292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3293</v>
      </c>
      <c r="B33" s="185"/>
      <c r="C33" s="185"/>
      <c r="D33" s="185"/>
      <c r="E33" s="185"/>
      <c r="F33" s="185"/>
      <c r="G33" s="185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ht="14.25" x14ac:dyDescent="0.45">
      <c r="P23" s="18"/>
      <c r="Q23" s="18"/>
      <c r="R23" s="18"/>
      <c r="S23" s="18"/>
      <c r="T23" s="18"/>
      <c r="U23" s="18"/>
    </row>
    <row r="24" spans="1:21" ht="14.25" x14ac:dyDescent="0.4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5" customWidth="1"/>
    <col min="2" max="2" width="24.875" bestFit="1" customWidth="1"/>
    <col min="3" max="3" width="4.625" customWidth="1"/>
    <col min="4" max="4" width="2.75" bestFit="1" customWidth="1"/>
    <col min="5" max="5" width="22" bestFit="1" customWidth="1"/>
    <col min="6" max="6" width="2.75" bestFit="1" customWidth="1"/>
    <col min="7" max="7" width="15.25" bestFit="1" customWidth="1"/>
    <col min="8" max="8" width="1.75" bestFit="1" customWidth="1"/>
    <col min="9" max="9" width="15.375" bestFit="1" customWidth="1"/>
    <col min="10" max="10" width="2.75" bestFit="1" customWidth="1"/>
    <col min="11" max="11" width="12" customWidth="1"/>
    <col min="12" max="12" width="1.75" bestFit="1" customWidth="1"/>
    <col min="13" max="13" width="17.875" bestFit="1" customWidth="1"/>
    <col min="14" max="14" width="2.75" bestFit="1" customWidth="1"/>
    <col min="15" max="15" width="13.625" customWidth="1"/>
    <col min="16" max="16" width="1.75" bestFit="1" customWidth="1"/>
    <col min="17" max="17" width="23.75" bestFit="1" customWidth="1"/>
    <col min="18" max="18" width="2.75" bestFit="1" customWidth="1"/>
    <col min="19" max="19" width="21.375" bestFit="1" customWidth="1"/>
    <col min="20" max="20" width="2.75" bestFit="1" customWidth="1"/>
    <col min="21" max="21" width="20.25" bestFit="1" customWidth="1"/>
    <col min="22" max="22" width="2.75" bestFit="1" customWidth="1"/>
    <col min="23" max="23" width="19.375" bestFit="1" customWidth="1"/>
    <col min="24" max="24" width="2.75" bestFit="1" customWidth="1"/>
    <col min="25" max="25" width="42.625" bestFit="1" customWidth="1"/>
    <col min="26" max="26" width="2.75" bestFit="1" customWidth="1"/>
    <col min="27" max="27" width="29.125" bestFit="1" customWidth="1"/>
    <col min="28" max="28" width="2.75" bestFit="1" customWidth="1"/>
    <col min="29" max="29" width="31.875" bestFit="1" customWidth="1"/>
    <col min="30" max="30" width="2.75" bestFit="1" customWidth="1"/>
    <col min="31" max="31" width="25" bestFit="1" customWidth="1"/>
    <col min="32" max="32" width="2.75" bestFit="1" customWidth="1"/>
    <col min="33" max="33" width="23.125" bestFit="1" customWidth="1"/>
    <col min="34" max="34" width="2.75" bestFit="1" customWidth="1"/>
    <col min="35" max="35" width="26" bestFit="1" customWidth="1"/>
    <col min="36" max="36" width="2.75" bestFit="1" customWidth="1"/>
    <col min="37" max="37" width="17.875" bestFit="1" customWidth="1"/>
    <col min="38" max="38" width="2.75" bestFit="1" customWidth="1"/>
    <col min="39" max="39" width="17.25" bestFit="1" customWidth="1"/>
    <col min="40" max="40" width="2.75" bestFit="1" customWidth="1"/>
    <col min="41" max="41" width="20.125" bestFit="1" customWidth="1"/>
    <col min="42" max="42" width="2.75" bestFit="1" customWidth="1"/>
    <col min="43" max="43" width="40.75" customWidth="1"/>
    <col min="44" max="44" width="2.75" bestFit="1" customWidth="1"/>
    <col min="45" max="45" width="27.875" bestFit="1" customWidth="1"/>
    <col min="46" max="46" width="2.75" bestFit="1" customWidth="1"/>
    <col min="47" max="47" width="18" bestFit="1" customWidth="1"/>
    <col min="48" max="48" width="2.75" bestFit="1" customWidth="1"/>
    <col min="49" max="49" width="17.875" bestFit="1" customWidth="1"/>
    <col min="50" max="50" width="2.75" bestFit="1" customWidth="1"/>
    <col min="51" max="51" width="24.25" bestFit="1" customWidth="1"/>
    <col min="52" max="52" width="2.75" bestFit="1" customWidth="1"/>
    <col min="53" max="53" width="15.25" bestFit="1" customWidth="1"/>
    <col min="54" max="54" width="2.75" bestFit="1" customWidth="1"/>
    <col min="55" max="55" width="23.375" bestFit="1" customWidth="1"/>
    <col min="56" max="56" width="2.75" bestFit="1" customWidth="1"/>
    <col min="57" max="57" width="14.125" bestFit="1" customWidth="1"/>
    <col min="58" max="58" width="2.75" bestFit="1" customWidth="1"/>
    <col min="59" max="59" width="16.25" bestFit="1" customWidth="1"/>
    <col min="60" max="60" width="2.75" bestFit="1" customWidth="1"/>
    <col min="61" max="61" width="32.125" bestFit="1" customWidth="1"/>
    <col min="62" max="62" width="2.75" bestFit="1" customWidth="1"/>
    <col min="63" max="63" width="30.625" bestFit="1" customWidth="1"/>
    <col min="64" max="64" width="2.75" bestFit="1" customWidth="1"/>
    <col min="65" max="65" width="14.75" bestFit="1" customWidth="1"/>
    <col min="66" max="66" width="2.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topLeftCell="A5" zoomScale="90" zoomScaleNormal="90" workbookViewId="0">
      <selection activeCell="A19" sqref="A19"/>
    </sheetView>
  </sheetViews>
  <sheetFormatPr baseColWidth="10" defaultColWidth="10.875" defaultRowHeight="15" zeroHeight="1" x14ac:dyDescent="0.25"/>
  <cols>
    <col min="1" max="1" width="72.125" style="1" customWidth="1"/>
    <col min="2" max="6" width="20.75" customWidth="1"/>
    <col min="7" max="7" width="0" hidden="1" customWidth="1"/>
    <col min="8" max="8" width="0" hidden="1"/>
    <col min="9" max="16381" width="0" hidden="1" customWidth="1"/>
    <col min="16382" max="16382" width="5.75" hidden="1" customWidth="1"/>
    <col min="16383" max="16383" width="4.875" hidden="1" customWidth="1"/>
    <col min="16384" max="16384" width="9.125" hidden="1" customWidth="1"/>
  </cols>
  <sheetData>
    <row r="1" spans="1:7" s="91" customFormat="1" ht="34.5" customHeight="1" x14ac:dyDescent="0.25">
      <c r="A1" s="165" t="s">
        <v>495</v>
      </c>
      <c r="B1" s="165"/>
      <c r="C1" s="165"/>
      <c r="D1" s="165"/>
      <c r="E1" s="165"/>
      <c r="F1" s="165"/>
      <c r="G1" s="111"/>
    </row>
    <row r="2" spans="1:7" ht="14.25" x14ac:dyDescent="0.45">
      <c r="A2" s="153" t="str">
        <f>ENTE_PUBLICO</f>
        <v>JUNTA DE AGU APOTABLE Y ALCANTARILLADO DE COMONFORT, GTO., Gobierno del Estado de Guanajuato</v>
      </c>
      <c r="B2" s="154"/>
      <c r="C2" s="154"/>
      <c r="D2" s="154"/>
      <c r="E2" s="154"/>
      <c r="F2" s="155"/>
    </row>
    <row r="3" spans="1:7" ht="14.25" x14ac:dyDescent="0.45">
      <c r="A3" s="162" t="s">
        <v>496</v>
      </c>
      <c r="B3" s="163"/>
      <c r="C3" s="163"/>
      <c r="D3" s="163"/>
      <c r="E3" s="163"/>
      <c r="F3" s="164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ht="14.25" x14ac:dyDescent="0.45">
      <c r="A13" s="139" t="s">
        <v>509</v>
      </c>
      <c r="B13" s="60"/>
      <c r="C13" s="60"/>
      <c r="D13" s="60"/>
      <c r="E13" s="60"/>
      <c r="F13" s="60"/>
    </row>
    <row r="14" spans="1:7" ht="14.25" x14ac:dyDescent="0.4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ht="14.25" x14ac:dyDescent="0.45">
      <c r="A17" s="139" t="s">
        <v>509</v>
      </c>
      <c r="B17" s="60"/>
      <c r="C17" s="60"/>
      <c r="D17" s="60"/>
      <c r="E17" s="60"/>
      <c r="F17" s="60"/>
    </row>
    <row r="18" spans="1:6" ht="14.25" x14ac:dyDescent="0.4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ht="14.25" x14ac:dyDescent="0.45">
      <c r="A22" s="64" t="s">
        <v>515</v>
      </c>
      <c r="B22" s="146"/>
      <c r="C22" s="146"/>
      <c r="D22" s="146"/>
      <c r="E22" s="146"/>
      <c r="F22" s="146"/>
    </row>
    <row r="23" spans="1:6" ht="14.25" x14ac:dyDescent="0.4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ht="14.25" x14ac:dyDescent="0.45">
      <c r="A25" s="137" t="s">
        <v>518</v>
      </c>
      <c r="B25" s="147"/>
      <c r="C25" s="60"/>
      <c r="D25" s="60"/>
      <c r="E25" s="60"/>
      <c r="F25" s="60"/>
    </row>
    <row r="26" spans="1:6" ht="14.25" x14ac:dyDescent="0.45">
      <c r="A26" s="138"/>
      <c r="B26" s="54"/>
      <c r="C26" s="54"/>
      <c r="D26" s="54"/>
      <c r="E26" s="54"/>
      <c r="F26" s="54"/>
    </row>
    <row r="27" spans="1:6" ht="14.25" x14ac:dyDescent="0.45">
      <c r="A27" s="136" t="s">
        <v>519</v>
      </c>
      <c r="B27" s="54"/>
      <c r="C27" s="54"/>
      <c r="D27" s="54"/>
      <c r="E27" s="54"/>
      <c r="F27" s="54"/>
    </row>
    <row r="28" spans="1:6" ht="14.25" x14ac:dyDescent="0.45">
      <c r="A28" s="137" t="s">
        <v>520</v>
      </c>
      <c r="B28" s="60"/>
      <c r="C28" s="60"/>
      <c r="D28" s="60"/>
      <c r="E28" s="60"/>
      <c r="F28" s="60"/>
    </row>
    <row r="29" spans="1:6" ht="14.25" x14ac:dyDescent="0.4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/>
      <c r="C31" s="60"/>
      <c r="D31" s="60"/>
      <c r="E31" s="60"/>
      <c r="F31" s="60"/>
    </row>
    <row r="32" spans="1:6" x14ac:dyDescent="0.25">
      <c r="A32" s="137" t="s">
        <v>510</v>
      </c>
      <c r="B32" s="60"/>
      <c r="C32" s="60"/>
      <c r="D32" s="60"/>
      <c r="E32" s="60"/>
      <c r="F32" s="60"/>
    </row>
    <row r="33" spans="1:6" x14ac:dyDescent="0.25">
      <c r="A33" s="137" t="s">
        <v>522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20.75" bestFit="1" customWidth="1"/>
    <col min="22" max="22" width="15" bestFit="1" customWidth="1"/>
    <col min="23" max="23" width="27.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ht="14.25" x14ac:dyDescent="0.4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zoomScale="90" zoomScaleNormal="90" workbookViewId="0">
      <selection sqref="A1:F1"/>
    </sheetView>
  </sheetViews>
  <sheetFormatPr baseColWidth="10" defaultColWidth="0" defaultRowHeight="15" zeroHeight="1" x14ac:dyDescent="0.25"/>
  <cols>
    <col min="1" max="1" width="99.875" style="2" customWidth="1"/>
    <col min="2" max="3" width="20" customWidth="1"/>
    <col min="4" max="4" width="100" style="2" customWidth="1"/>
    <col min="5" max="6" width="20" customWidth="1"/>
    <col min="7" max="16384" width="10.75" hidden="1"/>
  </cols>
  <sheetData>
    <row r="1" spans="1:6" s="90" customFormat="1" ht="37.5" customHeight="1" x14ac:dyDescent="0.25">
      <c r="A1" s="165" t="s">
        <v>545</v>
      </c>
      <c r="B1" s="165"/>
      <c r="C1" s="165"/>
      <c r="D1" s="165"/>
      <c r="E1" s="165"/>
      <c r="F1" s="165"/>
    </row>
    <row r="2" spans="1:6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5"/>
    </row>
    <row r="3" spans="1:6" x14ac:dyDescent="0.25">
      <c r="A3" s="156" t="s">
        <v>117</v>
      </c>
      <c r="B3" s="157"/>
      <c r="C3" s="157"/>
      <c r="D3" s="157"/>
      <c r="E3" s="157"/>
      <c r="F3" s="158"/>
    </row>
    <row r="4" spans="1:6" ht="14.25" x14ac:dyDescent="0.45">
      <c r="A4" s="159" t="str">
        <f>PERIODO_INFORME</f>
        <v>Al 31 de diciembre de 2018 y al 31 de diciembre de 2019 (b)</v>
      </c>
      <c r="B4" s="160"/>
      <c r="C4" s="160"/>
      <c r="D4" s="160"/>
      <c r="E4" s="160"/>
      <c r="F4" s="161"/>
    </row>
    <row r="5" spans="1:6" ht="14.25" x14ac:dyDescent="0.45">
      <c r="A5" s="162" t="s">
        <v>118</v>
      </c>
      <c r="B5" s="163"/>
      <c r="C5" s="163"/>
      <c r="D5" s="163"/>
      <c r="E5" s="163"/>
      <c r="F5" s="164"/>
    </row>
    <row r="6" spans="1:6" s="3" customFormat="1" ht="28.5" x14ac:dyDescent="0.45">
      <c r="A6" s="133" t="s">
        <v>3284</v>
      </c>
      <c r="B6" s="134" t="str">
        <f>ANIO</f>
        <v>2019 (d)</v>
      </c>
      <c r="C6" s="131" t="str">
        <f>ULTIMO</f>
        <v>31 de diciembre de 2018 (e)</v>
      </c>
      <c r="D6" s="135" t="s">
        <v>0</v>
      </c>
      <c r="E6" s="134" t="str">
        <f>ANIO</f>
        <v>2019 (d)</v>
      </c>
      <c r="F6" s="131" t="str">
        <f>ULTIMO</f>
        <v>31 de diciembre de 2018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60">
        <f>SUM(B10:B16)</f>
        <v>599484.68999999994</v>
      </c>
      <c r="C9" s="60">
        <f>SUM(C10:C16)</f>
        <v>459176.98</v>
      </c>
      <c r="D9" s="100" t="s">
        <v>54</v>
      </c>
      <c r="E9" s="60">
        <f>SUM(E10:E18)</f>
        <v>2144790.1100000003</v>
      </c>
      <c r="F9" s="60">
        <f>SUM(F10:F18)</f>
        <v>1860904.42</v>
      </c>
    </row>
    <row r="10" spans="1:6" x14ac:dyDescent="0.25">
      <c r="A10" s="96" t="s">
        <v>4</v>
      </c>
      <c r="B10" s="60"/>
      <c r="C10" s="60"/>
      <c r="D10" s="101" t="s">
        <v>55</v>
      </c>
      <c r="E10" s="60"/>
      <c r="F10" s="60"/>
    </row>
    <row r="11" spans="1:6" x14ac:dyDescent="0.25">
      <c r="A11" s="96" t="s">
        <v>5</v>
      </c>
      <c r="B11" s="60"/>
      <c r="C11" s="60"/>
      <c r="D11" s="101" t="s">
        <v>56</v>
      </c>
      <c r="E11" s="60">
        <v>822582</v>
      </c>
      <c r="F11" s="60">
        <v>1191284</v>
      </c>
    </row>
    <row r="12" spans="1:6" x14ac:dyDescent="0.25">
      <c r="A12" s="96" t="s">
        <v>6</v>
      </c>
      <c r="B12" s="77">
        <v>599484.68999999994</v>
      </c>
      <c r="C12" s="60">
        <v>459176.98</v>
      </c>
      <c r="D12" s="101" t="s">
        <v>57</v>
      </c>
      <c r="E12" s="60"/>
      <c r="F12" s="60"/>
    </row>
    <row r="13" spans="1:6" x14ac:dyDescent="0.25">
      <c r="A13" s="96" t="s">
        <v>7</v>
      </c>
      <c r="B13" s="60"/>
      <c r="C13" s="60"/>
      <c r="D13" s="101" t="s">
        <v>58</v>
      </c>
      <c r="E13" s="60"/>
      <c r="F13" s="60"/>
    </row>
    <row r="14" spans="1:6" x14ac:dyDescent="0.25">
      <c r="A14" s="96" t="s">
        <v>8</v>
      </c>
      <c r="B14" s="60"/>
      <c r="C14" s="60"/>
      <c r="D14" s="101" t="s">
        <v>59</v>
      </c>
      <c r="E14" s="60"/>
      <c r="F14" s="60"/>
    </row>
    <row r="15" spans="1:6" x14ac:dyDescent="0.25">
      <c r="A15" s="96" t="s">
        <v>9</v>
      </c>
      <c r="B15" s="60"/>
      <c r="C15" s="60"/>
      <c r="D15" s="101" t="s">
        <v>60</v>
      </c>
      <c r="E15" s="60"/>
      <c r="F15" s="60"/>
    </row>
    <row r="16" spans="1:6" x14ac:dyDescent="0.25">
      <c r="A16" s="96" t="s">
        <v>10</v>
      </c>
      <c r="B16" s="60"/>
      <c r="C16" s="60"/>
      <c r="D16" s="101" t="s">
        <v>61</v>
      </c>
      <c r="E16" s="60">
        <v>1322208.1100000001</v>
      </c>
      <c r="F16" s="60">
        <v>669620.42000000004</v>
      </c>
    </row>
    <row r="17" spans="1:6" x14ac:dyDescent="0.25">
      <c r="A17" s="95" t="s">
        <v>11</v>
      </c>
      <c r="B17" s="60">
        <f>SUM(B18:B24)</f>
        <v>10826528.859999999</v>
      </c>
      <c r="C17" s="60">
        <f>SUM(C18:C24)</f>
        <v>8982743.6999999993</v>
      </c>
      <c r="D17" s="101" t="s">
        <v>62</v>
      </c>
      <c r="E17" s="60"/>
      <c r="F17" s="60"/>
    </row>
    <row r="18" spans="1:6" x14ac:dyDescent="0.25">
      <c r="A18" s="97" t="s">
        <v>12</v>
      </c>
      <c r="B18" s="60"/>
      <c r="C18" s="60"/>
      <c r="D18" s="101" t="s">
        <v>63</v>
      </c>
      <c r="E18" s="60"/>
      <c r="F18" s="60"/>
    </row>
    <row r="19" spans="1:6" x14ac:dyDescent="0.25">
      <c r="A19" s="97" t="s">
        <v>13</v>
      </c>
      <c r="B19" s="60">
        <v>17777.669999999998</v>
      </c>
      <c r="C19" s="60">
        <v>17777.669999999998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-78</v>
      </c>
      <c r="C20" s="60">
        <v>-78</v>
      </c>
      <c r="D20" s="101" t="s">
        <v>65</v>
      </c>
      <c r="E20" s="60"/>
      <c r="F20" s="60"/>
    </row>
    <row r="21" spans="1:6" x14ac:dyDescent="0.25">
      <c r="A21" s="97" t="s">
        <v>15</v>
      </c>
      <c r="B21" s="60">
        <v>10808829.189999999</v>
      </c>
      <c r="C21" s="60">
        <v>8965044.0299999993</v>
      </c>
      <c r="D21" s="101" t="s">
        <v>66</v>
      </c>
      <c r="E21" s="60"/>
      <c r="F21" s="60"/>
    </row>
    <row r="22" spans="1:6" x14ac:dyDescent="0.25">
      <c r="A22" s="97" t="s">
        <v>16</v>
      </c>
      <c r="B22" s="60"/>
      <c r="C22" s="60"/>
      <c r="D22" s="101" t="s">
        <v>67</v>
      </c>
      <c r="E22" s="60"/>
      <c r="F22" s="60"/>
    </row>
    <row r="23" spans="1:6" x14ac:dyDescent="0.25">
      <c r="A23" s="97" t="s">
        <v>17</v>
      </c>
      <c r="B23" s="60"/>
      <c r="C23" s="60"/>
      <c r="D23" s="100" t="s">
        <v>68</v>
      </c>
      <c r="E23" s="60">
        <f>E24+E25</f>
        <v>300000</v>
      </c>
      <c r="F23" s="60">
        <f>F24+F25</f>
        <v>300000</v>
      </c>
    </row>
    <row r="24" spans="1:6" x14ac:dyDescent="0.25">
      <c r="A24" s="97" t="s">
        <v>18</v>
      </c>
      <c r="B24" s="60"/>
      <c r="C24" s="60"/>
      <c r="D24" s="101" t="s">
        <v>69</v>
      </c>
      <c r="E24" s="60">
        <v>300000</v>
      </c>
      <c r="F24" s="60">
        <v>300000</v>
      </c>
    </row>
    <row r="25" spans="1:6" x14ac:dyDescent="0.25">
      <c r="A25" s="95" t="s">
        <v>19</v>
      </c>
      <c r="B25" s="60">
        <f>SUM(B26:B30)</f>
        <v>0</v>
      </c>
      <c r="C25" s="60">
        <f>SUM(C26:C30)</f>
        <v>0</v>
      </c>
      <c r="D25" s="101" t="s">
        <v>70</v>
      </c>
      <c r="E25" s="60"/>
      <c r="F25" s="60"/>
    </row>
    <row r="26" spans="1:6" x14ac:dyDescent="0.25">
      <c r="A26" s="97" t="s">
        <v>20</v>
      </c>
      <c r="B26" s="60"/>
      <c r="C26" s="60"/>
      <c r="D26" s="100" t="s">
        <v>71</v>
      </c>
      <c r="E26" s="60"/>
      <c r="F26" s="60"/>
    </row>
    <row r="27" spans="1:6" x14ac:dyDescent="0.25">
      <c r="A27" s="97" t="s">
        <v>21</v>
      </c>
      <c r="B27" s="60"/>
      <c r="C27" s="60"/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60">
        <v>194870.57</v>
      </c>
      <c r="C28" s="60"/>
      <c r="D28" s="101" t="s">
        <v>73</v>
      </c>
      <c r="E28" s="60"/>
      <c r="F28" s="60"/>
    </row>
    <row r="29" spans="1:6" x14ac:dyDescent="0.25">
      <c r="A29" s="97" t="s">
        <v>23</v>
      </c>
      <c r="B29" s="60">
        <v>-194870.57</v>
      </c>
      <c r="C29" s="60"/>
      <c r="D29" s="101" t="s">
        <v>74</v>
      </c>
      <c r="E29" s="60"/>
      <c r="F29" s="60"/>
    </row>
    <row r="30" spans="1:6" x14ac:dyDescent="0.25">
      <c r="A30" s="97" t="s">
        <v>24</v>
      </c>
      <c r="B30" s="60"/>
      <c r="C30" s="60"/>
      <c r="D30" s="101" t="s">
        <v>75</v>
      </c>
      <c r="E30" s="60"/>
      <c r="F30" s="60"/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/>
      <c r="C32" s="60"/>
      <c r="D32" s="101" t="s">
        <v>77</v>
      </c>
      <c r="E32" s="60"/>
      <c r="F32" s="60"/>
    </row>
    <row r="33" spans="1:6" x14ac:dyDescent="0.25">
      <c r="A33" s="97" t="s">
        <v>27</v>
      </c>
      <c r="B33" s="60"/>
      <c r="C33" s="60"/>
      <c r="D33" s="101" t="s">
        <v>78</v>
      </c>
      <c r="E33" s="60"/>
      <c r="F33" s="60"/>
    </row>
    <row r="34" spans="1:6" x14ac:dyDescent="0.25">
      <c r="A34" s="97" t="s">
        <v>28</v>
      </c>
      <c r="B34" s="60"/>
      <c r="C34" s="60"/>
      <c r="D34" s="101" t="s">
        <v>79</v>
      </c>
      <c r="E34" s="60"/>
      <c r="F34" s="60"/>
    </row>
    <row r="35" spans="1:6" x14ac:dyDescent="0.25">
      <c r="A35" s="97" t="s">
        <v>29</v>
      </c>
      <c r="B35" s="60"/>
      <c r="C35" s="60"/>
      <c r="D35" s="101" t="s">
        <v>80</v>
      </c>
      <c r="E35" s="60"/>
      <c r="F35" s="60"/>
    </row>
    <row r="36" spans="1:6" x14ac:dyDescent="0.25">
      <c r="A36" s="97" t="s">
        <v>30</v>
      </c>
      <c r="B36" s="60"/>
      <c r="C36" s="60"/>
      <c r="D36" s="101" t="s">
        <v>81</v>
      </c>
      <c r="E36" s="60"/>
      <c r="F36" s="60"/>
    </row>
    <row r="37" spans="1:6" x14ac:dyDescent="0.25">
      <c r="A37" s="95" t="s">
        <v>31</v>
      </c>
      <c r="B37" s="60">
        <v>220722.83</v>
      </c>
      <c r="C37" s="60">
        <v>229028.39</v>
      </c>
      <c r="D37" s="101" t="s">
        <v>82</v>
      </c>
      <c r="E37" s="60"/>
      <c r="F37" s="60"/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/>
      <c r="C39" s="60"/>
      <c r="D39" s="101" t="s">
        <v>84</v>
      </c>
      <c r="E39" s="60"/>
      <c r="F39" s="60"/>
    </row>
    <row r="40" spans="1:6" x14ac:dyDescent="0.25">
      <c r="A40" s="97" t="s">
        <v>33</v>
      </c>
      <c r="B40" s="60"/>
      <c r="C40" s="60"/>
      <c r="D40" s="101" t="s">
        <v>85</v>
      </c>
      <c r="E40" s="60"/>
      <c r="F40" s="60"/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/>
      <c r="F41" s="60"/>
    </row>
    <row r="42" spans="1:6" x14ac:dyDescent="0.25">
      <c r="A42" s="97" t="s">
        <v>35</v>
      </c>
      <c r="B42" s="60"/>
      <c r="C42" s="60"/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/>
      <c r="C43" s="60"/>
      <c r="D43" s="101" t="s">
        <v>88</v>
      </c>
      <c r="E43" s="60"/>
      <c r="F43" s="60"/>
    </row>
    <row r="44" spans="1:6" x14ac:dyDescent="0.25">
      <c r="A44" s="97" t="s">
        <v>37</v>
      </c>
      <c r="B44" s="60"/>
      <c r="C44" s="60"/>
      <c r="D44" s="101" t="s">
        <v>89</v>
      </c>
      <c r="E44" s="60"/>
      <c r="F44" s="60"/>
    </row>
    <row r="45" spans="1:6" x14ac:dyDescent="0.25">
      <c r="A45" s="97" t="s">
        <v>38</v>
      </c>
      <c r="B45" s="60"/>
      <c r="C45" s="60"/>
      <c r="D45" s="101" t="s">
        <v>90</v>
      </c>
      <c r="E45" s="60"/>
      <c r="F45" s="60"/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B9+B17+B25+B31+B38+B41+B37</f>
        <v>11646736.379999999</v>
      </c>
      <c r="C47" s="61">
        <f>C9+C17+C25+C31+C38+C41+C37</f>
        <v>9670949.0700000003</v>
      </c>
      <c r="D47" s="99" t="s">
        <v>91</v>
      </c>
      <c r="E47" s="61">
        <f>E9+E19+E23+E26+E27+E31+E38+E42</f>
        <v>2444790.1100000003</v>
      </c>
      <c r="F47" s="61">
        <f>F9+F19+F23+F26+F27+F31+F38+F42</f>
        <v>2160904.42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/>
      <c r="C50" s="60"/>
      <c r="D50" s="100" t="s">
        <v>93</v>
      </c>
      <c r="E50" s="60"/>
      <c r="F50" s="60"/>
    </row>
    <row r="51" spans="1:6" x14ac:dyDescent="0.25">
      <c r="A51" s="95" t="s">
        <v>42</v>
      </c>
      <c r="B51" s="60"/>
      <c r="C51" s="60"/>
      <c r="D51" s="100" t="s">
        <v>94</v>
      </c>
      <c r="E51" s="60"/>
      <c r="F51" s="60"/>
    </row>
    <row r="52" spans="1:6" x14ac:dyDescent="0.25">
      <c r="A52" s="95" t="s">
        <v>43</v>
      </c>
      <c r="B52" s="60">
        <v>1718021.43</v>
      </c>
      <c r="C52" s="60">
        <v>1694901.58</v>
      </c>
      <c r="D52" s="100" t="s">
        <v>95</v>
      </c>
      <c r="E52" s="60"/>
      <c r="F52" s="60"/>
    </row>
    <row r="53" spans="1:6" x14ac:dyDescent="0.25">
      <c r="A53" s="95" t="s">
        <v>44</v>
      </c>
      <c r="B53" s="60">
        <v>7886952.4100000001</v>
      </c>
      <c r="C53" s="60">
        <v>7886952.4100000001</v>
      </c>
      <c r="D53" s="100" t="s">
        <v>96</v>
      </c>
      <c r="E53" s="60"/>
      <c r="F53" s="60"/>
    </row>
    <row r="54" spans="1:6" x14ac:dyDescent="0.25">
      <c r="A54" s="95" t="s">
        <v>45</v>
      </c>
      <c r="B54" s="60">
        <v>364271</v>
      </c>
      <c r="C54" s="60">
        <v>364271</v>
      </c>
      <c r="D54" s="100" t="s">
        <v>97</v>
      </c>
      <c r="E54" s="60"/>
      <c r="F54" s="60"/>
    </row>
    <row r="55" spans="1:6" x14ac:dyDescent="0.25">
      <c r="A55" s="95" t="s">
        <v>46</v>
      </c>
      <c r="B55" s="60">
        <v>-4499936.6399999997</v>
      </c>
      <c r="C55" s="60">
        <v>-3364111.6</v>
      </c>
      <c r="D55" s="37" t="s">
        <v>98</v>
      </c>
      <c r="E55" s="60"/>
      <c r="F55" s="60"/>
    </row>
    <row r="56" spans="1:6" x14ac:dyDescent="0.25">
      <c r="A56" s="95" t="s">
        <v>47</v>
      </c>
      <c r="B56" s="60"/>
      <c r="C56" s="60"/>
      <c r="D56" s="54"/>
      <c r="E56" s="54"/>
      <c r="F56" s="54"/>
    </row>
    <row r="57" spans="1:6" x14ac:dyDescent="0.25">
      <c r="A57" s="95" t="s">
        <v>48</v>
      </c>
      <c r="B57" s="60"/>
      <c r="C57" s="60"/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/>
      <c r="C58" s="60"/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2444790.1100000003</v>
      </c>
      <c r="F59" s="61">
        <f>F47+F57</f>
        <v>2160904.42</v>
      </c>
    </row>
    <row r="60" spans="1:6" x14ac:dyDescent="0.25">
      <c r="A60" s="55" t="s">
        <v>50</v>
      </c>
      <c r="B60" s="61">
        <f>SUM(B50:B58)</f>
        <v>5469308.2000000002</v>
      </c>
      <c r="C60" s="61">
        <f>SUM(C50:C58)</f>
        <v>6582013.3900000006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17116044.579999998</v>
      </c>
      <c r="C62" s="61">
        <f>SUM(C47+C60)</f>
        <v>16252962.460000001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-1351638.95</v>
      </c>
      <c r="F63" s="77">
        <f>SUM(F64:F66)</f>
        <v>-1351638.95</v>
      </c>
    </row>
    <row r="64" spans="1:6" x14ac:dyDescent="0.25">
      <c r="A64" s="54"/>
      <c r="B64" s="54"/>
      <c r="C64" s="54"/>
      <c r="D64" s="103" t="s">
        <v>103</v>
      </c>
      <c r="E64" s="77">
        <v>-1351638.95</v>
      </c>
      <c r="F64" s="77">
        <v>-1351638.95</v>
      </c>
    </row>
    <row r="65" spans="1:6" x14ac:dyDescent="0.25">
      <c r="A65" s="54"/>
      <c r="B65" s="54"/>
      <c r="C65" s="54"/>
      <c r="D65" s="41" t="s">
        <v>104</v>
      </c>
      <c r="E65" s="77"/>
      <c r="F65" s="77"/>
    </row>
    <row r="66" spans="1:6" x14ac:dyDescent="0.25">
      <c r="A66" s="54"/>
      <c r="B66" s="54"/>
      <c r="C66" s="54"/>
      <c r="D66" s="103" t="s">
        <v>105</v>
      </c>
      <c r="E66" s="77"/>
      <c r="F66" s="77"/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16022893.42</v>
      </c>
      <c r="F68" s="77">
        <f>SUM(F69:F73)</f>
        <v>15443696.99</v>
      </c>
    </row>
    <row r="69" spans="1:6" x14ac:dyDescent="0.25">
      <c r="A69" s="12"/>
      <c r="B69" s="54"/>
      <c r="C69" s="54"/>
      <c r="D69" s="103" t="s">
        <v>107</v>
      </c>
      <c r="E69" s="77">
        <v>879196.43</v>
      </c>
      <c r="F69" s="77">
        <v>1188383.25</v>
      </c>
    </row>
    <row r="70" spans="1:6" x14ac:dyDescent="0.25">
      <c r="A70" s="12"/>
      <c r="B70" s="54"/>
      <c r="C70" s="54"/>
      <c r="D70" s="103" t="s">
        <v>108</v>
      </c>
      <c r="E70" s="77">
        <v>15143696.99</v>
      </c>
      <c r="F70" s="77">
        <v>14255313.74</v>
      </c>
    </row>
    <row r="71" spans="1:6" x14ac:dyDescent="0.25">
      <c r="A71" s="12"/>
      <c r="B71" s="54"/>
      <c r="C71" s="54"/>
      <c r="D71" s="103" t="s">
        <v>109</v>
      </c>
      <c r="E71" s="77"/>
      <c r="F71" s="77"/>
    </row>
    <row r="72" spans="1:6" x14ac:dyDescent="0.25">
      <c r="A72" s="12"/>
      <c r="B72" s="54"/>
      <c r="C72" s="54"/>
      <c r="D72" s="103" t="s">
        <v>110</v>
      </c>
      <c r="E72" s="77"/>
      <c r="F72" s="77"/>
    </row>
    <row r="73" spans="1:6" x14ac:dyDescent="0.25">
      <c r="A73" s="12"/>
      <c r="B73" s="54"/>
      <c r="C73" s="54"/>
      <c r="D73" s="103" t="s">
        <v>111</v>
      </c>
      <c r="E73" s="77"/>
      <c r="F73" s="77"/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14671254.470000001</v>
      </c>
      <c r="F79" s="61">
        <f>F63+F68+F75</f>
        <v>14092058.040000001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17116044.580000002</v>
      </c>
      <c r="F81" s="61">
        <f>F59+F79</f>
        <v>16252962.460000001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375" bestFit="1" customWidth="1"/>
    <col min="2" max="14" width="3" customWidth="1"/>
    <col min="15" max="15" width="63.37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599484.68999999994</v>
      </c>
      <c r="Q4" s="18">
        <f>'Formato 1'!C9</f>
        <v>459176.98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0</v>
      </c>
      <c r="Q6" s="18">
        <f>'Formato 1'!C11</f>
        <v>0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599484.68999999994</v>
      </c>
      <c r="Q7" s="18">
        <f>'Formato 1'!C12</f>
        <v>459176.98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0</v>
      </c>
      <c r="Q8" s="18">
        <f>'Formato 1'!C13</f>
        <v>0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10826528.859999999</v>
      </c>
      <c r="Q12" s="18">
        <f>'Formato 1'!C17</f>
        <v>8982743.6999999993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17777.669999999998</v>
      </c>
      <c r="Q14" s="18">
        <f>'Formato 1'!C19</f>
        <v>17777.669999999998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-78</v>
      </c>
      <c r="Q15" s="18">
        <f>'Formato 1'!C20</f>
        <v>-78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10808829.189999999</v>
      </c>
      <c r="Q16" s="18">
        <f>'Formato 1'!C21</f>
        <v>8965044.0299999993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0</v>
      </c>
      <c r="Q19" s="18">
        <f>'Formato 1'!C24</f>
        <v>0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194870.57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-194870.57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220722.83</v>
      </c>
      <c r="Q32" s="18">
        <f>'Formato 1'!C37</f>
        <v>229028.39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220722.83</v>
      </c>
      <c r="Q33" s="18">
        <f>'Formato 1'!C37</f>
        <v>229028.39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11646736.379999999</v>
      </c>
      <c r="Q42" s="18">
        <f>'Formato 1'!C47</f>
        <v>9670949.0700000003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1718021.43</v>
      </c>
      <c r="Q46">
        <f>'Formato 1'!C52</f>
        <v>1694901.58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7886952.4100000001</v>
      </c>
      <c r="Q47">
        <f>'Formato 1'!C53</f>
        <v>7886952.4100000001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364271</v>
      </c>
      <c r="Q48">
        <f>'Formato 1'!C54</f>
        <v>364271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-4499936.6399999997</v>
      </c>
      <c r="Q49">
        <f>'Formato 1'!C55</f>
        <v>-3364111.6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5469308.2000000002</v>
      </c>
      <c r="Q53">
        <f>'Formato 1'!C60</f>
        <v>6582013.3900000006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17116044.579999998</v>
      </c>
      <c r="Q54">
        <f>'Formato 1'!C62</f>
        <v>16252962.460000001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2144790.1100000003</v>
      </c>
      <c r="Q57">
        <f>'Formato 1'!F9</f>
        <v>1860904.42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822582</v>
      </c>
      <c r="Q59">
        <f>'Formato 1'!F11</f>
        <v>1191284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1322208.1100000001</v>
      </c>
      <c r="Q64">
        <f>'Formato 1'!F16</f>
        <v>669620.42000000004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0</v>
      </c>
      <c r="Q66">
        <f>'Formato 1'!F18</f>
        <v>0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300000</v>
      </c>
      <c r="Q71">
        <f>'Formato 1'!F23</f>
        <v>300000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300000</v>
      </c>
      <c r="Q72">
        <f>'Formato 1'!F24</f>
        <v>300000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2444790.1100000003</v>
      </c>
      <c r="Q95">
        <f>'Formato 1'!F47</f>
        <v>2160904.42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2444790.1100000003</v>
      </c>
      <c r="Q104">
        <f>'Formato 1'!F59</f>
        <v>2160904.42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-1351638.95</v>
      </c>
      <c r="Q106">
        <f>'Formato 1'!F63</f>
        <v>-1351638.95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-1351638.95</v>
      </c>
      <c r="Q107">
        <f>'Formato 1'!F64</f>
        <v>-1351638.95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0</v>
      </c>
      <c r="Q108">
        <f>'Formato 1'!F65</f>
        <v>0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16022893.42</v>
      </c>
      <c r="Q110">
        <f>'Formato 1'!F68</f>
        <v>15443696.99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879196.43</v>
      </c>
      <c r="Q111">
        <f>'Formato 1'!F69</f>
        <v>1188383.25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15143696.99</v>
      </c>
      <c r="Q112">
        <f>'Formato 1'!F70</f>
        <v>14255313.74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14671254.470000001</v>
      </c>
      <c r="Q119">
        <f>'Formato 1'!F79</f>
        <v>14092058.040000001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17116044.580000002</v>
      </c>
      <c r="Q120">
        <f>'Formato 1'!F81</f>
        <v>16252962.460000001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90" zoomScaleNormal="90" workbookViewId="0">
      <selection sqref="A1:F1"/>
    </sheetView>
  </sheetViews>
  <sheetFormatPr baseColWidth="10" defaultColWidth="0" defaultRowHeight="15" zeroHeight="1" x14ac:dyDescent="0.25"/>
  <cols>
    <col min="1" max="1" width="72.25" bestFit="1" customWidth="1"/>
    <col min="2" max="4" width="20.75" customWidth="1"/>
    <col min="5" max="5" width="27.75" customWidth="1"/>
    <col min="6" max="7" width="20.75" customWidth="1"/>
    <col min="8" max="8" width="31.25" customWidth="1"/>
    <col min="9" max="9" width="0" hidden="1" customWidth="1"/>
    <col min="10" max="16384" width="10.75" hidden="1"/>
  </cols>
  <sheetData>
    <row r="1" spans="1:9" s="90" customFormat="1" ht="37.5" customHeight="1" x14ac:dyDescent="0.25">
      <c r="A1" s="167" t="s">
        <v>544</v>
      </c>
      <c r="B1" s="167"/>
      <c r="C1" s="167"/>
      <c r="D1" s="167"/>
      <c r="E1" s="167"/>
      <c r="F1" s="167"/>
      <c r="G1" s="167"/>
      <c r="H1" s="167"/>
    </row>
    <row r="2" spans="1:9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4"/>
      <c r="H2" s="155"/>
    </row>
    <row r="3" spans="1:9" x14ac:dyDescent="0.25">
      <c r="A3" s="156" t="s">
        <v>120</v>
      </c>
      <c r="B3" s="157"/>
      <c r="C3" s="157"/>
      <c r="D3" s="157"/>
      <c r="E3" s="157"/>
      <c r="F3" s="157"/>
      <c r="G3" s="157"/>
      <c r="H3" s="158"/>
    </row>
    <row r="4" spans="1:9" ht="14.25" x14ac:dyDescent="0.45">
      <c r="A4" s="159" t="str">
        <f>PERIODO_INFORME</f>
        <v>Al 31 de diciembre de 2018 y al 31 de diciembre de 2019 (b)</v>
      </c>
      <c r="B4" s="160"/>
      <c r="C4" s="160"/>
      <c r="D4" s="160"/>
      <c r="E4" s="160"/>
      <c r="F4" s="160"/>
      <c r="G4" s="160"/>
      <c r="H4" s="161"/>
    </row>
    <row r="5" spans="1:9" ht="14.25" x14ac:dyDescent="0.45">
      <c r="A5" s="162" t="s">
        <v>118</v>
      </c>
      <c r="B5" s="163"/>
      <c r="C5" s="163"/>
      <c r="D5" s="163"/>
      <c r="E5" s="163"/>
      <c r="F5" s="163"/>
      <c r="G5" s="163"/>
      <c r="H5" s="164"/>
    </row>
    <row r="6" spans="1:9" ht="45" x14ac:dyDescent="0.25">
      <c r="A6" s="104" t="s">
        <v>121</v>
      </c>
      <c r="B6" s="105" t="str">
        <f>ULTIMO_SALDO</f>
        <v>Saldo al 31 de diciembre de 2018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/>
      <c r="C10" s="60"/>
      <c r="D10" s="60"/>
      <c r="E10" s="60"/>
      <c r="F10" s="60"/>
      <c r="G10" s="60"/>
      <c r="H10" s="60"/>
    </row>
    <row r="11" spans="1:9" x14ac:dyDescent="0.25">
      <c r="A11" s="108" t="s">
        <v>130</v>
      </c>
      <c r="B11" s="60"/>
      <c r="C11" s="60"/>
      <c r="D11" s="60"/>
      <c r="E11" s="60"/>
      <c r="F11" s="60"/>
      <c r="G11" s="60"/>
      <c r="H11" s="60"/>
    </row>
    <row r="12" spans="1:9" ht="14.25" x14ac:dyDescent="0.45">
      <c r="A12" s="108" t="s">
        <v>131</v>
      </c>
      <c r="B12" s="60"/>
      <c r="C12" s="60"/>
      <c r="D12" s="60"/>
      <c r="E12" s="60"/>
      <c r="F12" s="60"/>
      <c r="G12" s="60"/>
      <c r="H12" s="60"/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/>
      <c r="C14" s="60"/>
      <c r="D14" s="60"/>
      <c r="E14" s="60"/>
      <c r="F14" s="60"/>
      <c r="G14" s="60"/>
      <c r="H14" s="60"/>
    </row>
    <row r="15" spans="1:9" x14ac:dyDescent="0.25">
      <c r="A15" s="108" t="s">
        <v>134</v>
      </c>
      <c r="B15" s="60"/>
      <c r="C15" s="60"/>
      <c r="D15" s="60"/>
      <c r="E15" s="60"/>
      <c r="F15" s="60"/>
      <c r="G15" s="60"/>
      <c r="H15" s="60"/>
    </row>
    <row r="16" spans="1:9" ht="14.25" x14ac:dyDescent="0.45">
      <c r="A16" s="108" t="s">
        <v>135</v>
      </c>
      <c r="B16" s="60"/>
      <c r="C16" s="60"/>
      <c r="D16" s="60"/>
      <c r="E16" s="60"/>
      <c r="F16" s="60"/>
      <c r="G16" s="60"/>
      <c r="H16" s="60"/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>
        <v>1</v>
      </c>
      <c r="C18" s="132"/>
      <c r="D18" s="132"/>
      <c r="E18" s="132"/>
      <c r="F18" s="61">
        <v>0</v>
      </c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v>0</v>
      </c>
      <c r="G20" s="61">
        <f t="shared" si="3"/>
        <v>0</v>
      </c>
      <c r="H20" s="61">
        <f t="shared" si="3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25" x14ac:dyDescent="0.45">
      <c r="A23" s="109" t="s">
        <v>442</v>
      </c>
      <c r="B23" s="60"/>
      <c r="C23" s="60"/>
      <c r="D23" s="60"/>
      <c r="E23" s="60"/>
      <c r="F23" s="60"/>
      <c r="G23" s="60"/>
      <c r="H23" s="60"/>
    </row>
    <row r="24" spans="1:8" s="24" customFormat="1" x14ac:dyDescent="0.25">
      <c r="A24" s="109" t="s">
        <v>443</v>
      </c>
      <c r="B24" s="60"/>
      <c r="C24" s="60"/>
      <c r="D24" s="60"/>
      <c r="E24" s="60"/>
      <c r="F24" s="60"/>
      <c r="G24" s="60"/>
      <c r="H24" s="60"/>
    </row>
    <row r="25" spans="1:8" s="24" customFormat="1" x14ac:dyDescent="0.25">
      <c r="A25" s="109" t="s">
        <v>444</v>
      </c>
      <c r="B25" s="60"/>
      <c r="C25" s="60"/>
      <c r="D25" s="60"/>
      <c r="E25" s="60"/>
      <c r="F25" s="60"/>
      <c r="G25" s="60"/>
      <c r="H25" s="60"/>
    </row>
    <row r="26" spans="1:8" x14ac:dyDescent="0.2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/>
      <c r="C28" s="60"/>
      <c r="D28" s="60"/>
      <c r="E28" s="60"/>
      <c r="F28" s="60"/>
      <c r="G28" s="60"/>
      <c r="H28" s="60"/>
    </row>
    <row r="29" spans="1:8" s="24" customFormat="1" x14ac:dyDescent="0.25">
      <c r="A29" s="109" t="s">
        <v>446</v>
      </c>
      <c r="B29" s="60"/>
      <c r="C29" s="60"/>
      <c r="D29" s="60"/>
      <c r="E29" s="60"/>
      <c r="F29" s="60"/>
      <c r="G29" s="60"/>
      <c r="H29" s="60"/>
    </row>
    <row r="30" spans="1:8" s="24" customFormat="1" x14ac:dyDescent="0.25">
      <c r="A30" s="109" t="s">
        <v>447</v>
      </c>
      <c r="B30" s="60"/>
      <c r="C30" s="60"/>
      <c r="D30" s="60"/>
      <c r="E30" s="60"/>
      <c r="F30" s="60"/>
      <c r="G30" s="60"/>
      <c r="H30" s="60"/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6" t="s">
        <v>3300</v>
      </c>
      <c r="B33" s="166"/>
      <c r="C33" s="166"/>
      <c r="D33" s="166"/>
      <c r="E33" s="166"/>
      <c r="F33" s="166"/>
      <c r="G33" s="166"/>
      <c r="H33" s="166"/>
    </row>
    <row r="34" spans="1:8" ht="12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2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2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2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/>
      <c r="C42" s="60"/>
      <c r="D42" s="60"/>
      <c r="E42" s="60"/>
      <c r="F42" s="60"/>
    </row>
    <row r="43" spans="1:8" s="24" customFormat="1" x14ac:dyDescent="0.25">
      <c r="A43" s="109" t="s">
        <v>449</v>
      </c>
      <c r="B43" s="60"/>
      <c r="C43" s="60"/>
      <c r="D43" s="60"/>
      <c r="E43" s="60"/>
      <c r="F43" s="60"/>
    </row>
    <row r="44" spans="1:8" s="24" customFormat="1" x14ac:dyDescent="0.25">
      <c r="A44" s="109" t="s">
        <v>450</v>
      </c>
      <c r="B44" s="60"/>
      <c r="C44" s="60"/>
      <c r="D44" s="60"/>
      <c r="E44" s="60"/>
      <c r="F44" s="60"/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1</v>
      </c>
      <c r="Q12" s="18"/>
      <c r="R12" s="18"/>
      <c r="S12" s="18"/>
      <c r="T12" s="18">
        <f>'Formato 2'!F18</f>
        <v>0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0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sqref="A1:K1"/>
    </sheetView>
  </sheetViews>
  <sheetFormatPr baseColWidth="10" defaultColWidth="0" defaultRowHeight="15" zeroHeight="1" x14ac:dyDescent="0.25"/>
  <cols>
    <col min="1" max="1" width="76.25" customWidth="1"/>
    <col min="2" max="6" width="20.75" customWidth="1"/>
    <col min="7" max="11" width="25.75" customWidth="1"/>
    <col min="12" max="12" width="10.75" hidden="1" customWidth="1"/>
    <col min="13" max="16384" width="10.75" hidden="1"/>
  </cols>
  <sheetData>
    <row r="1" spans="1:12" s="91" customFormat="1" ht="37.5" customHeight="1" x14ac:dyDescent="0.25">
      <c r="A1" s="165" t="s">
        <v>543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11"/>
    </row>
    <row r="2" spans="1:12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2" x14ac:dyDescent="0.25">
      <c r="A3" s="156" t="s">
        <v>146</v>
      </c>
      <c r="B3" s="157"/>
      <c r="C3" s="157"/>
      <c r="D3" s="157"/>
      <c r="E3" s="157"/>
      <c r="F3" s="157"/>
      <c r="G3" s="157"/>
      <c r="H3" s="157"/>
      <c r="I3" s="157"/>
      <c r="J3" s="157"/>
      <c r="K3" s="158"/>
    </row>
    <row r="4" spans="1:12" ht="14.25" x14ac:dyDescent="0.45">
      <c r="A4" s="159" t="str">
        <f>TRIMESTRE</f>
        <v>Del 1 de enero al 31 de diciembre de 2019 (b)</v>
      </c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2" ht="14.25" x14ac:dyDescent="0.45">
      <c r="A5" s="156" t="s">
        <v>118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2" ht="60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31 de diciembre de 2019 (k)</v>
      </c>
      <c r="J6" s="131" t="str">
        <f>MONTO2</f>
        <v>Monto pagado de la inversión actualizado al 31 de diciembre de 2019 (l)</v>
      </c>
      <c r="K6" s="131" t="str">
        <f>SALDO_PENDIENTE</f>
        <v>Saldo pendiente por pagar de la inversión al 31 de diciembre de 2019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/>
      <c r="C9" s="112"/>
      <c r="D9" s="112"/>
      <c r="E9" s="60"/>
      <c r="F9" s="60"/>
      <c r="G9" s="60"/>
      <c r="H9" s="60"/>
      <c r="I9" s="60"/>
      <c r="J9" s="60"/>
      <c r="K9" s="60"/>
    </row>
    <row r="10" spans="1:12" s="24" customFormat="1" ht="14.25" x14ac:dyDescent="0.45">
      <c r="A10" s="114" t="s">
        <v>157</v>
      </c>
      <c r="B10" s="112"/>
      <c r="C10" s="112"/>
      <c r="D10" s="112"/>
      <c r="E10" s="60"/>
      <c r="F10" s="60"/>
      <c r="G10" s="60"/>
      <c r="H10" s="60"/>
      <c r="I10" s="60"/>
      <c r="J10" s="60"/>
      <c r="K10" s="60"/>
    </row>
    <row r="11" spans="1:12" s="24" customFormat="1" ht="14.25" x14ac:dyDescent="0.45">
      <c r="A11" s="114" t="s">
        <v>158</v>
      </c>
      <c r="B11" s="112"/>
      <c r="C11" s="112"/>
      <c r="D11" s="112"/>
      <c r="E11" s="60"/>
      <c r="F11" s="60"/>
      <c r="G11" s="60"/>
      <c r="H11" s="60"/>
      <c r="I11" s="60"/>
      <c r="J11" s="60"/>
      <c r="K11" s="60"/>
    </row>
    <row r="12" spans="1:12" s="24" customFormat="1" ht="14.25" x14ac:dyDescent="0.45">
      <c r="A12" s="114" t="s">
        <v>159</v>
      </c>
      <c r="B12" s="112"/>
      <c r="C12" s="112"/>
      <c r="D12" s="112"/>
      <c r="E12" s="60"/>
      <c r="F12" s="60"/>
      <c r="G12" s="60"/>
      <c r="H12" s="60"/>
      <c r="I12" s="60"/>
      <c r="J12" s="60"/>
      <c r="K12" s="60"/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/>
      <c r="C15" s="112"/>
      <c r="D15" s="112"/>
      <c r="E15" s="60"/>
      <c r="F15" s="60"/>
      <c r="G15" s="60"/>
      <c r="H15" s="60"/>
      <c r="I15" s="60"/>
      <c r="J15" s="60"/>
      <c r="K15" s="60"/>
    </row>
    <row r="16" spans="1:12" s="24" customFormat="1" ht="14.25" x14ac:dyDescent="0.45">
      <c r="A16" s="114" t="s">
        <v>162</v>
      </c>
      <c r="B16" s="112"/>
      <c r="C16" s="112"/>
      <c r="D16" s="112"/>
      <c r="E16" s="60"/>
      <c r="F16" s="60"/>
      <c r="G16" s="60"/>
      <c r="H16" s="60"/>
      <c r="I16" s="60"/>
      <c r="J16" s="60"/>
      <c r="K16" s="60"/>
    </row>
    <row r="17" spans="1:11" s="24" customFormat="1" ht="14.25" x14ac:dyDescent="0.45">
      <c r="A17" s="114" t="s">
        <v>163</v>
      </c>
      <c r="B17" s="112"/>
      <c r="C17" s="112"/>
      <c r="D17" s="112"/>
      <c r="E17" s="60"/>
      <c r="F17" s="60"/>
      <c r="G17" s="60"/>
      <c r="H17" s="60"/>
      <c r="I17" s="60"/>
      <c r="J17" s="60"/>
      <c r="K17" s="60"/>
    </row>
    <row r="18" spans="1:11" s="24" customFormat="1" ht="14.25" x14ac:dyDescent="0.45">
      <c r="A18" s="114" t="s">
        <v>164</v>
      </c>
      <c r="B18" s="112"/>
      <c r="C18" s="112"/>
      <c r="D18" s="112"/>
      <c r="E18" s="60"/>
      <c r="F18" s="60"/>
      <c r="G18" s="60"/>
      <c r="H18" s="60"/>
      <c r="I18" s="60"/>
      <c r="J18" s="60"/>
      <c r="K18" s="60"/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ht="14.25" x14ac:dyDescent="0.4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ht="14.25" x14ac:dyDescent="0.4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27.875" customWidth="1"/>
    <col min="20" max="20" width="5.875" bestFit="1" customWidth="1"/>
    <col min="21" max="21" width="17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Usuario de Windows</cp:lastModifiedBy>
  <cp:lastPrinted>2017-02-04T00:56:20Z</cp:lastPrinted>
  <dcterms:created xsi:type="dcterms:W3CDTF">2017-01-19T17:59:06Z</dcterms:created>
  <dcterms:modified xsi:type="dcterms:W3CDTF">2020-04-16T19:28:37Z</dcterms:modified>
</cp:coreProperties>
</file>